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Volumes/AVS/Processer - utöver 3led/Huvudprocesser/Kommunikation (tidigare Info) (ACG)/Kampanjer/2021 Pedagigisk fakta/Leverans/"/>
    </mc:Choice>
  </mc:AlternateContent>
  <xr:revisionPtr revIDLastSave="0" documentId="13_ncr:1_{ACC36821-7CA7-F247-A96C-03FF78298AF0}" xr6:coauthVersionLast="47" xr6:coauthVersionMax="47" xr10:uidLastSave="{00000000-0000-0000-0000-000000000000}"/>
  <bookViews>
    <workbookView xWindow="0" yWindow="500" windowWidth="28800" windowHeight="16080" tabRatio="733" activeTab="6" xr2:uid="{19D84483-2ED4-44D1-BB3D-6D87847B64A2}"/>
  </bookViews>
  <sheets>
    <sheet name="Introduktion" sheetId="1" r:id="rId1"/>
    <sheet name="Jämförelsevärden klimat" sheetId="2" r:id="rId2"/>
    <sheet name="Pedagogiska fakta totallista" sheetId="5" r:id="rId3"/>
    <sheet name="Fakta 2021 - förebygga avfall" sheetId="3" r:id="rId4"/>
    <sheet name="Fakta 2021 - återanvända" sheetId="7" r:id="rId5"/>
    <sheet name="Fakta 2021 - materialåtervinna" sheetId="8" r:id="rId6"/>
    <sheet name="Fakta 2021 - energiåtervinna" sheetId="6" r:id="rId7"/>
    <sheet name="Målkoppling"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6" l="1"/>
  <c r="C37" i="6"/>
  <c r="C81" i="7"/>
  <c r="C59" i="6"/>
  <c r="C52" i="8"/>
  <c r="C92" i="3"/>
  <c r="C48" i="8"/>
  <c r="C53" i="8"/>
  <c r="C45" i="8"/>
  <c r="C53" i="6"/>
  <c r="C54" i="6" s="1"/>
  <c r="C57" i="6" s="1"/>
  <c r="C52" i="6"/>
  <c r="C34" i="6"/>
  <c r="C33" i="6"/>
  <c r="C22" i="6"/>
  <c r="C24" i="6" s="1"/>
  <c r="C28" i="6" s="1"/>
  <c r="C21" i="6"/>
  <c r="C23" i="6" s="1"/>
  <c r="C27" i="6" s="1"/>
  <c r="C42" i="8"/>
  <c r="C44" i="8" s="1"/>
  <c r="C20" i="8"/>
  <c r="C25" i="8" s="1"/>
  <c r="C66" i="3"/>
  <c r="C61" i="3"/>
  <c r="C56" i="3"/>
  <c r="C66" i="7"/>
  <c r="C67" i="7" s="1"/>
  <c r="C88" i="3"/>
  <c r="C55" i="3"/>
  <c r="C54" i="3"/>
  <c r="B65" i="3"/>
  <c r="C65" i="3" s="1"/>
  <c r="B64" i="3"/>
  <c r="C64" i="3" s="1"/>
  <c r="B60" i="3"/>
  <c r="C60" i="3" s="1"/>
  <c r="B59" i="3"/>
  <c r="C59" i="3" s="1"/>
  <c r="C63" i="6" l="1"/>
  <c r="C46" i="8"/>
  <c r="C47" i="8" s="1"/>
  <c r="C54" i="8" s="1"/>
  <c r="C62" i="6"/>
  <c r="C31" i="6"/>
  <c r="C69" i="3"/>
  <c r="C71" i="3"/>
  <c r="C70" i="3"/>
  <c r="C29" i="8"/>
  <c r="C50" i="7"/>
  <c r="C49" i="7"/>
  <c r="C40" i="7"/>
  <c r="C39" i="7"/>
  <c r="C20" i="7"/>
  <c r="C19" i="7"/>
  <c r="C28" i="3"/>
  <c r="C26" i="3"/>
  <c r="C27" i="3"/>
  <c r="C24" i="3"/>
  <c r="C23" i="3"/>
  <c r="C35" i="3" s="1"/>
  <c r="C49" i="8" l="1"/>
  <c r="C21" i="7"/>
  <c r="C24" i="7" s="1"/>
  <c r="C41" i="7"/>
  <c r="C46" i="7" s="1"/>
  <c r="C51" i="7"/>
  <c r="C31" i="3"/>
  <c r="C36" i="3"/>
  <c r="C30" i="3"/>
  <c r="C32" i="3" l="1"/>
  <c r="C33" i="3"/>
  <c r="C37" i="3"/>
  <c r="C38" i="3"/>
  <c r="B19" i="2" l="1"/>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Althoff Palm</author>
  </authors>
  <commentList>
    <comment ref="B1" authorId="0" shapeId="0" xr:uid="{73AF7A83-EBAD-4503-A86E-7D5FEAFAB22A}">
      <text>
        <r>
          <rPr>
            <b/>
            <sz val="9"/>
            <color indexed="81"/>
            <rFont val="Tahoma"/>
          </rPr>
          <t>David Althoff Palm:</t>
        </r>
        <r>
          <rPr>
            <sz val="9"/>
            <color indexed="81"/>
            <rFont val="Tahoma"/>
          </rPr>
          <t xml:space="preserve">
K1 - minskad konsumtion
K2 - minskad konsumtion av fossil råvara
K3 - minskat antal engångsprodukter
K4 - minskad engångsplast
A1 - minskad avfallsmängd
A2 '- minskad restavfallsmängd
A3 - minskade avfallstransporter
C1 - minskad klimatpåverkan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tc={A53CA78B-1125-4662-9562-D6757E4EDFF4}</author>
    <author>tc={FC9653B8-6E2D-4406-864D-C40CD40E2F62}</author>
  </authors>
  <commentList>
    <comment ref="E39" authorId="0" shapeId="0" xr:uid="{A53CA78B-1125-4662-9562-D6757E4EDFF4}">
      <text>
        <t>[Trådad kommentar]
I din version av Excel kan du läsa den här trådade kommentaren, men eventuella ändringar i den tas bort om filen öppnas i en senare version av Excel. Läs mer: https://go.microsoft.com/fwlink/?linkid=870924
Kommentar:
    Borde det stå att det är antal år som är ett antagande? Så man inte tolkar att det som är angivet i "Värde" är antaget?</t>
      </text>
    </comment>
    <comment ref="D49" authorId="1" shapeId="0" xr:uid="{FC9653B8-6E2D-4406-864D-C40CD40E2F62}">
      <text>
        <t>[Trådad kommentar]
I din version av Excel kan du läsa den här trådade kommentaren, men eventuella ändringar i den tas bort om filen öppnas i en senare version av Excel. Läs mer: https://go.microsoft.com/fwlink/?linkid=870924
Kommentar:
    kg?</t>
      </text>
    </comment>
  </commentList>
</comments>
</file>

<file path=xl/sharedStrings.xml><?xml version="1.0" encoding="utf-8"?>
<sst xmlns="http://schemas.openxmlformats.org/spreadsheetml/2006/main" count="631" uniqueCount="347">
  <si>
    <t>Förebyggande av avfall</t>
  </si>
  <si>
    <t>Förlängd livslängd mobiltelefon</t>
  </si>
  <si>
    <t>Stora jämförelsevärden</t>
  </si>
  <si>
    <t>Sveriges territoriala utsläpp 2019</t>
  </si>
  <si>
    <t>Svenska personbilstransporter 2019</t>
  </si>
  <si>
    <t>Svensk el- och fjärrvärme 2019</t>
  </si>
  <si>
    <t>Medelstora jämförelsevärden</t>
  </si>
  <si>
    <t>Territoriella utsläpp och upptag av växthusgaser (naturvardsverket.se)</t>
  </si>
  <si>
    <t>Transporter i Sverige 2019</t>
  </si>
  <si>
    <t>Industrin i Sverige 2019</t>
  </si>
  <si>
    <t>https://www.naturvardsverket.se/amnesomraden/klimatomstallningen/omraden/klimatet-och-konsumtionen/</t>
  </si>
  <si>
    <t>ton CO2</t>
  </si>
  <si>
    <t>I denna flik finner du jämförelsevärden för klimatpåverkan. De är indelade i stora, medel och små beroende på om du skalar ett fakta per aktivitet, per person eller per kommun. De flesta fakta kan ändras genom att multiplicera CO2-ekvivalenter-siffran med lämplig faktor (t.ex. antal kommuninvånare). CO2-ekvivalenter (CO2e) = klimatpåverkan av alla växthusgaser redovisat som CO2</t>
  </si>
  <si>
    <t>Klimatet och konsumtionen (naturvardsverket.se)</t>
  </si>
  <si>
    <t>En genomsnittlig svensks konsumtion per år</t>
  </si>
  <si>
    <t>Utsläpp till följd av svensk konsumtion 2019</t>
  </si>
  <si>
    <t>En ny genomsnittlig bil som kör 1500 mil per år</t>
  </si>
  <si>
    <t>En genomsnittlig dieselbil som körs 1500 mil per år</t>
  </si>
  <si>
    <t>Egen beräkning 120g per km genomsnitt 2017 https://www.trafikverket.se/contentassets/d4c1beff0a9a4e91b0246ef155188c3d/emissionsfaktorer-2017-2020-och-2030.pdf</t>
  </si>
  <si>
    <t>Egen beräkning 95g per km krav 2021 https://www.trafikverket.se/contentassets/d4c1beff0a9a4e91b0246ef155188c3d/emissionsfaktorer-2017-2020-och-2030.pdf</t>
  </si>
  <si>
    <t>Små jämförelsevärden</t>
  </si>
  <si>
    <t>Producera en mobiltelefon</t>
  </si>
  <si>
    <t>Producera en laptop</t>
  </si>
  <si>
    <t>Producera 1kg brasilianskt nötkött</t>
  </si>
  <si>
    <t>Producera 1kg svenskt nötkött</t>
  </si>
  <si>
    <t>Producera 1 par jeans</t>
  </si>
  <si>
    <t>kg CO2-ekvivalenter</t>
  </si>
  <si>
    <t>https://www.apple.com/environment/pdf/products/iphone/iPhone_11_PER_sept2019.pdf</t>
  </si>
  <si>
    <t>https://www.apple.com/environment/pdf/products/notebooks/13-inch_MacBookAir_PER_Nov2020.pdf</t>
  </si>
  <si>
    <t>Avrundat pga osäkerheter från https://www.livsmedelsverket.se/globalassets/publikationsdatabas/rapporter/2013/2013_livsmedelsverket_17_animalieproduktionens_miljopaverkan.pdf</t>
  </si>
  <si>
    <t>Dina kläder slukar jordens resurser | Hallå konsument – Konsumentverket (hallakonsument.se)</t>
  </si>
  <si>
    <t>En genomsnittlig nordisk kWh elektricitet</t>
  </si>
  <si>
    <t>genomsnitt 2016-2018 från http://naturvardsverket.diva-portal.org/smash/get/diva2:1540012/FULLTEXT01.pdf</t>
  </si>
  <si>
    <t>miljoner ton = 1 000 000 000kg</t>
  </si>
  <si>
    <t>miljoner ton CO2-ekvivalenter</t>
  </si>
  <si>
    <t>Folkmängd sverige 2021: 10 430 000</t>
  </si>
  <si>
    <t>"Genom att använda din mobiltelefon i fyra år istället för två minskar du din klimatpåverkan med 18 kg per år. Om alla svenskar gjorde det motsvarar det  en minskad klimatpåverkan motsvarande alla som bor i Hässleholm eller över 20 000 personer."</t>
  </si>
  <si>
    <t>Fakta:</t>
  </si>
  <si>
    <t>Beskrivning:</t>
  </si>
  <si>
    <t xml:space="preserve">Livslängden för en mobiltelefon förlängs från två år till fyra år. Klimatpåverkan från mobiltelefonen är baserad på data från Iphone 11. Klimatpåverkan har delats upp på fyra respektive två år och klimatnytta har beräknats genom skillnaden av dessa två utfall. </t>
  </si>
  <si>
    <t>Beräkning:</t>
  </si>
  <si>
    <t>Jämförelsen baseras på hässleholms tätort samt sveriges befolkning. Jämförelse kan även göras med kommun (t.ex. Mora) eller andra tätorter.</t>
  </si>
  <si>
    <t>Antal år</t>
  </si>
  <si>
    <t>Mobiltelefon 2 år</t>
  </si>
  <si>
    <t xml:space="preserve">Potential </t>
  </si>
  <si>
    <t>Mobiltelefon 4 år</t>
  </si>
  <si>
    <t>Tillverkning mobiltelefon</t>
  </si>
  <si>
    <t>kg CO2e</t>
  </si>
  <si>
    <t>Motsvarande antal personers totala klimatpåverkan</t>
  </si>
  <si>
    <t>Totalt avfall mobiltelefon</t>
  </si>
  <si>
    <t>kg</t>
  </si>
  <si>
    <t>"Genom att använda din mobiltelefon i fyra år istället för två minskar du telefonens totala avfall med över 20 kg per år"</t>
  </si>
  <si>
    <t>F1</t>
  </si>
  <si>
    <t>F2</t>
  </si>
  <si>
    <t>Flergångsmatlåda istället för engångs</t>
  </si>
  <si>
    <t>Förlängd livslängd laptop</t>
  </si>
  <si>
    <t>Materialåtervinning</t>
  </si>
  <si>
    <t>M1</t>
  </si>
  <si>
    <t>Matavfall per person</t>
  </si>
  <si>
    <t>Biogas per kg matavfall</t>
  </si>
  <si>
    <t>97 kilo matavfall per person från hushållen (scb.se)</t>
  </si>
  <si>
    <t>Förbrukning biogasbuss</t>
  </si>
  <si>
    <t>Sveriges invånarantal</t>
  </si>
  <si>
    <t>invånare</t>
  </si>
  <si>
    <t>Antal personer per buss</t>
  </si>
  <si>
    <t>personer</t>
  </si>
  <si>
    <t>arbetsdagar per månad</t>
  </si>
  <si>
    <t>km</t>
  </si>
  <si>
    <t>Pendlingssträcka tur och retur</t>
  </si>
  <si>
    <t>Antal månader</t>
  </si>
  <si>
    <t>månader</t>
  </si>
  <si>
    <t>antagande</t>
  </si>
  <si>
    <t>Befolkningsstatistik (scb.se)</t>
  </si>
  <si>
    <t>Arbetsmånader per år</t>
  </si>
  <si>
    <t>antal personer som kan pendla</t>
  </si>
  <si>
    <t>="matavfall per person"*"biogas per kg matavfall"/("förbrukning biogasbuss"/"antal personer per buss")/"arbetsdagar per månad"/"pendlingssträcka"</t>
  </si>
  <si>
    <t>="antal invånare"*"månader per person"/"arbetsmånader per år"</t>
  </si>
  <si>
    <t>Utsortering av matavfall</t>
  </si>
  <si>
    <t>M2</t>
  </si>
  <si>
    <t xml:space="preserve">Biogasen som kan produceras av det utsorterade matavfallet sätts i relation till busstransporter. Antalet per buss och pendlingssträcka kan anpassas till respektive kommun. </t>
  </si>
  <si>
    <t>Det går även att ändra till utsorterad mängd eller icke utsorterad mängd för att justera faktan till motsvarande "Om det matavfall som idag hamnar i restavfallet istället sorterades ut till rötning till biogas skulle..."</t>
  </si>
  <si>
    <t>Energiåtervinning</t>
  </si>
  <si>
    <t>E1</t>
  </si>
  <si>
    <t>Å1</t>
  </si>
  <si>
    <t>Återanvändning</t>
  </si>
  <si>
    <t>Beräkning</t>
  </si>
  <si>
    <t>Orange fält kan ändras</t>
  </si>
  <si>
    <t>Fakta bidrar till:</t>
  </si>
  <si>
    <t>- minskade avfallstransporter</t>
  </si>
  <si>
    <t>Framtagen/justerad av Ramboll 2021</t>
  </si>
  <si>
    <t>Kategori</t>
  </si>
  <si>
    <t>Kommentar</t>
  </si>
  <si>
    <t xml:space="preserve">Förebyggande </t>
  </si>
  <si>
    <t>Att köpa en liter mjölk i portionsförpackningar orsakar fem gånger så mycket avfall som om man väljer en enlitersförpackning.</t>
  </si>
  <si>
    <t xml:space="preserve">Att använda porslinsmuggar istället för engångsmuggar av papp minskar utsläppen av koldioxid med 3,3 kg per anställd och år (IVL 2014). Trots diskning. På ett kontor med 100 anställda minskar avfallet med 210 kilo per år. </t>
  </si>
  <si>
    <t>En påse matavfall (vikt 2 kg) ger kväve från biogödseln som räcker för att odla havre till cirka 18 portioner havregrynsgröt.</t>
  </si>
  <si>
    <t>En påse matavfall (vikt 2 kg) ger fosfor från biogödseln som räcker för att odla havre till cirka 11 portioner havregrynsgröt.</t>
  </si>
  <si>
    <t>En buss som har 55 passagerare kan köra 100 mil på det matavfall som passagerarna producerar per år.</t>
  </si>
  <si>
    <t>En påse matavfall (vikt 2 kg) ger tillräckligt med kväve från biogödseln för att odla cirka 24 portioner potatis.</t>
  </si>
  <si>
    <t>En påse matavfall (vikt 2 kg) ger tillräckligt med fosfor från biogödseln för att odla cirka 20 portioner potatis.</t>
  </si>
  <si>
    <t>En påse matavfall (vikt 2 kg) ger kväve och fosfor från biogödseln som räcker för att odla tillräckligt med vete för att baka 20 kanelbullar</t>
  </si>
  <si>
    <t>Aktuell eller uppdaterad</t>
  </si>
  <si>
    <t>Använd vinterjackan i 5 år istället för 2 år.</t>
  </si>
  <si>
    <t>En växtbaserad hamburgare</t>
  </si>
  <si>
    <t>BBQ Plant Beef - vegansk burgare | MAX</t>
  </si>
  <si>
    <t xml:space="preserve">Klimatpåverkan från tillverkningen av en vinterjacka som väger två kilogram har beräknats. Klimatnyttan presenteras genom att beräkna skillnaden mellan att dela upp klimatpåverkan på fem år i jämförelse med två. </t>
  </si>
  <si>
    <t>Tillverkning vinterjacka</t>
  </si>
  <si>
    <t>Vinterjacka 2 år</t>
  </si>
  <si>
    <t>Vinterjacka 5 år</t>
  </si>
  <si>
    <t>potential</t>
  </si>
  <si>
    <t>En plantbeefburgare</t>
  </si>
  <si>
    <t>Antal plantbeefburgare per år</t>
  </si>
  <si>
    <t>antal</t>
  </si>
  <si>
    <t>Polyester GaBi professional database 2021</t>
  </si>
  <si>
    <t>"Använd din vinterjacka i 5 år istället för 2 år och minska din klimatpåverkan med över 8 kg CO2e varje år. Det motsvarar klimatpåverkan från 17 Plant-beef hamburgare."</t>
  </si>
  <si>
    <t>Använd din vinterjacka i 5 år istället för 2 år och minska din klimatpåverkan med över 8 kg CO2e varje år. Det motsvarar klimatpåverkan från 17 Plant-beef hamburgare.</t>
  </si>
  <si>
    <t>Restavfall per person</t>
  </si>
  <si>
    <t>Svensk_Avfallshantering_2020_publ2021_01.pdf (avfallsverige.se)</t>
  </si>
  <si>
    <t>Värme per kg avfall</t>
  </si>
  <si>
    <t>El per kg avfall</t>
  </si>
  <si>
    <t>Total mängd värme</t>
  </si>
  <si>
    <t>Total mängd el</t>
  </si>
  <si>
    <t>kWh/kg</t>
  </si>
  <si>
    <t>kWh</t>
  </si>
  <si>
    <t>från tidigare fakta, ej kvalitetssäkrat 2021</t>
  </si>
  <si>
    <t>Energiproduktionen baseras på tidigare fakta som tyvärr saknar referens.</t>
  </si>
  <si>
    <t>Genomsnittligt värmebehov fjärrvärme</t>
  </si>
  <si>
    <t>Genomsnittligt värmebehov elvärme</t>
  </si>
  <si>
    <t>kWh/m2</t>
  </si>
  <si>
    <t>m2</t>
  </si>
  <si>
    <t>BBR-regler för nybyggnad fram till 2019 - se tabeller bredvid</t>
  </si>
  <si>
    <t>Andra jämförelsevärden för matprodukter</t>
  </si>
  <si>
    <t>-</t>
  </si>
  <si>
    <t>The big climate database (denstoreklimadatabase.dk)</t>
  </si>
  <si>
    <t>- minskad klimatpåverkan</t>
  </si>
  <si>
    <t>- minskat antal engångsprodukter</t>
  </si>
  <si>
    <t>- minskad konsumtion av fossil råvara</t>
  </si>
  <si>
    <t>- minskad konsumtion</t>
  </si>
  <si>
    <t>- minskad avfallsmängd</t>
  </si>
  <si>
    <t>2015:22 Produkters total avfall</t>
  </si>
  <si>
    <t>K1</t>
  </si>
  <si>
    <t>K2</t>
  </si>
  <si>
    <t>K3</t>
  </si>
  <si>
    <t>A1</t>
  </si>
  <si>
    <t>A2</t>
  </si>
  <si>
    <t>A3</t>
  </si>
  <si>
    <t>C1</t>
  </si>
  <si>
    <t>K4</t>
  </si>
  <si>
    <t>- minskad engångsplast</t>
  </si>
  <si>
    <t>Målområden:</t>
  </si>
  <si>
    <t>K1-K4, A1-A3, C1</t>
  </si>
  <si>
    <t>Vikt engångslåda</t>
  </si>
  <si>
    <t>Vikt flergångslåda</t>
  </si>
  <si>
    <t>650ml "Taking you forward" svart låda med transparent lock i PP, egen vägning</t>
  </si>
  <si>
    <t>Antal Takeawayluncher</t>
  </si>
  <si>
    <t>Antal engångslådor</t>
  </si>
  <si>
    <t>Antal flergångslådor</t>
  </si>
  <si>
    <t>st</t>
  </si>
  <si>
    <t>en per takeaway</t>
  </si>
  <si>
    <t>antaget 1 låda per år (220 användningar)</t>
  </si>
  <si>
    <t>Klimatpåverkan för flergångslåda</t>
  </si>
  <si>
    <t>Klimatpåverkan för engångslåda</t>
  </si>
  <si>
    <t>GaBi Professional database, produktion och förbränning av PP för en låda</t>
  </si>
  <si>
    <t>Takeaway i engångslådor</t>
  </si>
  <si>
    <t>Takeaway i flergångslådor</t>
  </si>
  <si>
    <t>kg avfall</t>
  </si>
  <si>
    <t xml:space="preserve">Användningen av en matlåda som kan användas i 220 dagar har jämförts med att köpa mat i take-away lådor 220 gånger. Take-away lådorna består av en viss mängd plast. Det är samma plasttyp (PP) i flergångsmatlådan och take-away lådan. Klimatnyttan har beräknats genom att beräkna klimatpåverkan från flergångsmatlådan och subtrahera den med klimatpåverkan från plasten i take-away lådan. </t>
  </si>
  <si>
    <t>Klimatpåverkan diskning av flergångslåda</t>
  </si>
  <si>
    <t>per användning, från 0,84kWh per disk, 5% av volymen i diskmaskinen, 90g CO2e/kWh från Nordisk elmix SMED</t>
  </si>
  <si>
    <t>antal lådor gånger klimatpåverkan per låda</t>
  </si>
  <si>
    <t>antal lådor gånger klimatpåverkan per låda + klimatpåverkan för disk gånger antal användningar</t>
  </si>
  <si>
    <t>gånger</t>
  </si>
  <si>
    <t>0,71=(0,12-0,004)*6</t>
  </si>
  <si>
    <t>Breakeven flergång vs engång klimat</t>
  </si>
  <si>
    <t>"Att använda en flergångslåda istället för engångslåda för takeaway ger lägre klimatpåverkan redan efter en dryg vecka."</t>
  </si>
  <si>
    <t>Förbränning har valts som avfallshantering då matlådor ofta är svarta och därmed svåra att återvinna samt ofta slängs i blandat restavfall på arbetsplatser.</t>
  </si>
  <si>
    <t>"Att hämta takeaway i engångslådor varje lunch skapar ett plastavfall på nästan 7kg och en klimatpåverkan på 24 kg. Det motsvarar en tredjedel av din mobiltelefons klimatpåverkan."</t>
  </si>
  <si>
    <t>"Om du tar med egen flergångslåda istället för att använda engångslådor för din lunchtakeaway minskar du avfallsmängden med 97 procent och klimatpåverkan med 94 procent."</t>
  </si>
  <si>
    <t>"Om du tar med egen flergångslåda istället för att använda engångslådor för din lunchtakeaway minskar du avfallsmängden med 97 procent och klimatpåverkan med 94 procent."
"Att hämta takeaway i engångslådor varje lunch skapar ett plastavfall på nästan 7kg och en klimatpåverkan på 24 kg. Det motsvarar en tredjedel av din mobiltelefons klimatpåverkan."
"Att använda en flergångslåda istället för engångslåda för takeaway ger lägre klimatpåverkan redan efter en dryg vecka."</t>
  </si>
  <si>
    <t>Ursprunglig Fakta</t>
  </si>
  <si>
    <t>Å2</t>
  </si>
  <si>
    <t>Värde</t>
  </si>
  <si>
    <t>enhet</t>
  </si>
  <si>
    <t>kommentar</t>
  </si>
  <si>
    <t>Uppvärmning av småhus från förbränning av avfall</t>
  </si>
  <si>
    <t>IKEA 365 vit plastmatlåda med transparent lock och röd kant, egen vägning</t>
  </si>
  <si>
    <t>Hållbar nivå all konsumtion en svensk inkl allt konsumtion (1,5graders uppvärmning) per år</t>
  </si>
  <si>
    <t>antaget arbetsdagar per år, kan ändra för att matcha annat antal dagar eller annat antal personer</t>
  </si>
  <si>
    <t>Antal medarbetare</t>
  </si>
  <si>
    <t>Totalt avfall per dator</t>
  </si>
  <si>
    <t>Dator 3 år</t>
  </si>
  <si>
    <t>Dator 4 år</t>
  </si>
  <si>
    <t>Potential</t>
  </si>
  <si>
    <t>Total minskning av klimatpåverkan</t>
  </si>
  <si>
    <t>Total minskning av avfall</t>
  </si>
  <si>
    <t>Kostnad för laptop</t>
  </si>
  <si>
    <t>Total minskning av kostnad</t>
  </si>
  <si>
    <t xml:space="preserve">Anpassa efter eget antal medarbetare. Enligt SCB har år 2020 majoriteten av registrerade företag 0 anställda, så kallade enmansföretag. Därefter har flest företag 1-4 anställda. I räkneexemplet har det antagits vara 4 anställda med laptop- </t>
  </si>
  <si>
    <t>kg/år</t>
  </si>
  <si>
    <t>kr</t>
  </si>
  <si>
    <t>kr/år</t>
  </si>
  <si>
    <t>Antaget att alla medarbetare har en laptop</t>
  </si>
  <si>
    <t>Klimatpåverkan för en dator</t>
  </si>
  <si>
    <t>Källa till klimatpåverkan för Lenovo bärbar dator Thinkpad A485</t>
  </si>
  <si>
    <t>kg CO2e/år</t>
  </si>
  <si>
    <t>"Kontorsdatorer byts ofta ut efter tre år, trots att de kan leva dubbelt så länge med rätt skötsel, ominstallation och uppgradering. Om ett kontor med 4 medarbetare  ökar sina datorers livslängd från tre till fyra år minskar klimatpåverkan med cirka 140 kg CO2e per år."</t>
  </si>
  <si>
    <t>"Kontorsdatorer byts ofta ut efter tre år, trots att de kan leva dubbelt så länge med rätt skötsel, ominstallation och uppgradering. Om ett kontor med 4 medarbetare  ökar sina datorers livslängd från tre till fyra år minskar mängden avfall med cirka 400 kg per år."</t>
  </si>
  <si>
    <t xml:space="preserve">Livslängden för en bärbar dator förlängs från tre år till fyra år. Klimatpåverkan från bärbara datorn är baserad på data från Lenovo Thinkpad A485s. Klimatpåverkan har delats upp på fyra respektive tre år och klimatnytta har beräknats genom skillnaden av dessa två utfall. </t>
  </si>
  <si>
    <t xml:space="preserve">Avfallet genererat för en bärbar dator är baserat på data från rapport 2015:22 Produkters totala avfall.  Mängden avfall har delats upp på fyra respektive tre år och minskningen av avfall har beräknats genom skillnaden av dessa två utfall. </t>
  </si>
  <si>
    <t>F3</t>
  </si>
  <si>
    <t>Låna en borrmaskin</t>
  </si>
  <si>
    <t>Beskrivning</t>
  </si>
  <si>
    <t>En veckas matkonsumtion enligt One Planet Plate</t>
  </si>
  <si>
    <t>https://www.wwf.se/mat-och-jordbruk/one-planet-plate/#klimat-och-biologisk-mangfald</t>
  </si>
  <si>
    <t>Se fliken "Jämförelsevärden klimat"</t>
  </si>
  <si>
    <t>veckor</t>
  </si>
  <si>
    <t>kg CO2e/vecka</t>
  </si>
  <si>
    <t>Sveriges befolkning</t>
  </si>
  <si>
    <t xml:space="preserve"> Jämförelsen har uppdaterats från TV-tittande till matkonsumtion, </t>
  </si>
  <si>
    <t>Motsvarande antal personers klimatpåverkan</t>
  </si>
  <si>
    <t>Å3</t>
  </si>
  <si>
    <t>Å4</t>
  </si>
  <si>
    <t>Justerad av Ramboll 2021</t>
  </si>
  <si>
    <t>Fakta</t>
  </si>
  <si>
    <t>"Låna en borrmaskin 10 gånger istället för att köpa en egen och spara 25 kg CO2-utsläpp. Om en tredjedel av Sveriges befolkning skulle låna borrmaskin istället för att köpa en egen ger det en minskad klimatpåverkan motsvarande alla i Uppvidinge kommun (eller motsvarande 9500 personer)   "</t>
  </si>
  <si>
    <t>"Låna en borrmaskin 10 gånger istället för att köpa en egen och spara 25 kg CO2-utsläpp. Det motsvarar att drygt 2 veckors matkonsumtion om man äter enligt One Planet Plate. "</t>
  </si>
  <si>
    <t xml:space="preserve"> Jämförelsen har uppdaterats från TV-tittande till insparad klimatpåverkan om en tredjedel av Sveriges befolkning lånar borrmaskin istället för att köpa.</t>
  </si>
  <si>
    <t>Beräkningen för hur mycket CO2e som sparas om man lånar en borrmaskin 10 gånger är från tidigare beräkningar och inte uppdaterad av Ramboll.</t>
  </si>
  <si>
    <t>Enhet</t>
  </si>
  <si>
    <t xml:space="preserve">Kommentar </t>
  </si>
  <si>
    <t>Elförbrukning från vattenkokare</t>
  </si>
  <si>
    <t>Liter vatten som kan kokas</t>
  </si>
  <si>
    <t>l</t>
  </si>
  <si>
    <t>Köpa second hand jeans</t>
  </si>
  <si>
    <t>kWh/l</t>
  </si>
  <si>
    <t>Möjlig elförbrukning utifrån insparad klimatpåverkan från second hand jeans</t>
  </si>
  <si>
    <t xml:space="preserve">Köpa begagnad laptop </t>
  </si>
  <si>
    <t>Beräknat sedan tidigare, oförändrat</t>
  </si>
  <si>
    <t>g CO2e/kWh</t>
  </si>
  <si>
    <t>Emissionsfaktor för nordisk elmix</t>
  </si>
  <si>
    <t>Klimatberäkningen oförändrad. Uppdaterat med emissionsfaktor för nordisk elmix vid jämförelse med vattenkokaren.</t>
  </si>
  <si>
    <t>Snitt från test som Energimyndigheten gjort, hämtat 2021-11-25</t>
  </si>
  <si>
    <t>kWH/km</t>
  </si>
  <si>
    <t>Rapport U2014:14 Nyckeltal för kommunikationsinsatser inom matavfall, biogödsel och biogas</t>
  </si>
  <si>
    <t>dagar/mån</t>
  </si>
  <si>
    <t>kg/per</t>
  </si>
  <si>
    <t>km/dag</t>
  </si>
  <si>
    <t>"Om du sorterar ut ditt matavfall till biogasproduktion räcker biogasen för att bussen kör dig till jobbet under mer än fyra månader. Det viktigaste är dock att lukta, känna och smaka så du inte slänger något i onödan."</t>
  </si>
  <si>
    <t>"Om alla svenskar sorterar ut sitt matavfall till biogasproduktion räcker biogasen för att köra nästan 4,5 miljoner svenskar med buss till jobbet varje dag hela året."</t>
  </si>
  <si>
    <t>"Om du sorterar ut ditt matavfall till biogasproduktion räcker biogasen för att bussen kör dig till jobbet under mer än fyra månader. Det viktigaste är dock att lukta, känna och smaka så du inte slänger något i onödan."
"Om alla svenskar sorterar ut sitt matavfall till biogasproduktion räcker biogasen för att köra nästan 4,5 miljoner svenskar med buss till jobbet varje dag hela året."</t>
  </si>
  <si>
    <t>Utsortering av matavfall, personbil</t>
  </si>
  <si>
    <t xml:space="preserve">Biogasen som kan produceras av det utsorterade matavfallet sätts i relation till personbil. </t>
  </si>
  <si>
    <t>Förbrukning biogasbil</t>
  </si>
  <si>
    <t>Vikt bananskal</t>
  </si>
  <si>
    <t>Antal bananskal</t>
  </si>
  <si>
    <t>Antal km per bananskal</t>
  </si>
  <si>
    <t xml:space="preserve">Antal km </t>
  </si>
  <si>
    <t>km/bananskal</t>
  </si>
  <si>
    <t>Energiinnehåll per kg biogas</t>
  </si>
  <si>
    <t>Kg biogas per kg matavfall</t>
  </si>
  <si>
    <t>kg/kg</t>
  </si>
  <si>
    <t>Kilometer biogas per person</t>
  </si>
  <si>
    <t>kg/km</t>
  </si>
  <si>
    <t>Energiinnehåll per kg uppgraderad biogas</t>
  </si>
  <si>
    <t>Medelvärdet av förbrukningen bland personbilar i Gasfordon 2020</t>
  </si>
  <si>
    <t>E2</t>
  </si>
  <si>
    <t>pers</t>
  </si>
  <si>
    <t>Se flik "Jämförelsevärden klimat"</t>
  </si>
  <si>
    <t xml:space="preserve">Total mängd värme </t>
  </si>
  <si>
    <t>GWh</t>
  </si>
  <si>
    <t>Producerad Fjärrvärme i Sverige 2020</t>
  </si>
  <si>
    <t>El-, gas- och fjärrvärmeförsörjning 2020</t>
  </si>
  <si>
    <t>Andel från avfallsförbränning</t>
  </si>
  <si>
    <t>Storlek på villa</t>
  </si>
  <si>
    <t xml:space="preserve">Antagen storlek </t>
  </si>
  <si>
    <t>Storlek på lägenhet</t>
  </si>
  <si>
    <t>Antal villor som kan nyttja el från avfallsförbränning</t>
  </si>
  <si>
    <t>Antal lägenheter som kan nyttja el från avfallsförbränning</t>
  </si>
  <si>
    <t>K1, A1-A3, C1</t>
  </si>
  <si>
    <t>A1- A3</t>
  </si>
  <si>
    <t>K1, K3, A1- A3, C1</t>
  </si>
  <si>
    <t>K1, K2, A1-A3, C1</t>
  </si>
  <si>
    <t>A2, C1</t>
  </si>
  <si>
    <t>km/kg</t>
  </si>
  <si>
    <t>km/per</t>
  </si>
  <si>
    <t>Kilometer biogas per soppåse rötat matavfall</t>
  </si>
  <si>
    <t>Ca kostnad för ThinkPad T490s, hämtat 2021-11-25 på Lenovos hemsida</t>
  </si>
  <si>
    <t>Klimatbelastning för 1 veckas matkonsumtion (One Planet Plate)</t>
  </si>
  <si>
    <t>Antal veckor</t>
  </si>
  <si>
    <t>= "Potenial"/"Klimatbelastning för 1 veckas matkonsumtion" (Antal veckors matkonsumtion i jämförelse med besparingen av CO2e då man hyr en borrmaskin)</t>
  </si>
  <si>
    <t>kg CO2e/per</t>
  </si>
  <si>
    <t>="Potential"/"Nordisk elmix"</t>
  </si>
  <si>
    <t>Nordisk elmix</t>
  </si>
  <si>
    <t>="Möjlig elförbrukning utifrån insparad klimatpåverkan från köp av second hand jeans"/"Elförbrukning från vattenkokare"</t>
  </si>
  <si>
    <t>="Potential"*"Sveriges invånarantal"/"Konsumtionsutsläpp per invånare"</t>
  </si>
  <si>
    <t>="Potential"*0,3*"Sveriges invånarantal"/"En genomsnittlig svensks konsumtion per år"</t>
  </si>
  <si>
    <r>
      <t xml:space="preserve">"Köp ett par jeans på second hand istället för ett par nya och spara – förutom pengar – </t>
    </r>
    <r>
      <rPr>
        <sz val="11"/>
        <rFont val="Calibri"/>
        <family val="2"/>
        <scheme val="minor"/>
      </rPr>
      <t xml:space="preserve">7,8 </t>
    </r>
    <r>
      <rPr>
        <sz val="11"/>
        <color theme="1"/>
        <rFont val="Calibri"/>
        <family val="2"/>
        <scheme val="minor"/>
      </rPr>
      <t>kg CO2-utsläpp. Det motsvarar samma klimatutsläpp som för att koka ca 780 liter vatten i vattenkokare."</t>
    </r>
  </si>
  <si>
    <t>Köp ett par jeans på second hand istället för ett par nya och spara – förutom pengar – 7,8 kg CO2-utsläpp. Det motsvarar samma klimatutsläpp som för att koka ca 780 liter vatten i vattenkokare.</t>
  </si>
  <si>
    <t>Produktdatabaser: miljöfördelar med återbruk - Klimatfördelar med återbruk av IT-produkter samt metod för databasskapande</t>
  </si>
  <si>
    <t>1 kg bananskal antas ha samma biogasproduktion som 1 kg blandat matavfall.</t>
  </si>
  <si>
    <t>="Biogas per kg matavfall"/"Energiinnehåll per kg biogas"</t>
  </si>
  <si>
    <t>Kilometer biogas per kg matavfall</t>
  </si>
  <si>
    <t>Kg matavfall per soppåse</t>
  </si>
  <si>
    <t>kg/soppåse</t>
  </si>
  <si>
    <t>antagen vikt</t>
  </si>
  <si>
    <t>="kg biogas per kg matavfall"*"kg matavfall per person"/"Förbrukning biogasbil"</t>
  </si>
  <si>
    <t>="Kilometer biogas per person"/"Matavfall per person"</t>
  </si>
  <si>
    <t>="Kilometer biogas per kg matavfall"/"Kg matavfall per soppåse"</t>
  </si>
  <si>
    <t>"En personbil kan köra 2,5 km på en soppåse rötat matavfall. På 1 000 bananskal kan man köra drygt 100 km ."</t>
  </si>
  <si>
    <t>https://nilsholgersson.nu/rapporter/rapport-2021/</t>
  </si>
  <si>
    <t>Hushållselförbrukning per kvm</t>
  </si>
  <si>
    <t xml:space="preserve">Antalet villor beräknas utifrån det genomsnittliga energikravet som fanns på småhus i BBR fram till 2019 per m2 och antagen storlek på 120m2. </t>
  </si>
  <si>
    <t>Se figur med "Bostädernas storlek" från Boverkets hemsida, Bostadsbestånd och boendeförhållanden publicerad 30 november 2020. Hämtad den 2012-12-01. https://www.boverket.se/sv/kommunernas-bostadsforsorjning/underlag-for-bostadsforsorjningen/efterfragan-pa-bostader/bostadsbestand-och-boendeforhallanden/</t>
  </si>
  <si>
    <t>Antalet villor beräknas utifrån hushållselförbrukningen som används i Nils Holgerssons undersökningen 2021, 34 500 kWh för 1000 kvm</t>
  </si>
  <si>
    <t>"Låna en borrmaskin istället för att köpa en egen och spara 25 kg CO2-utsläpp. Det motsvarar att drygt 2 veckors matkonsumtion om man äter enligt One Planet Plate. "
"Låna en borrmaskin istället för att köpa en egen och spara 25 kg CO2-utsläpp. Om en tredjedel av Sveriges befolkning skulle låna borrmaskin istället för att köpa en egen ger det en minskad klimatpåverkan motsvarande klimatpåverkan från alla i Uppvidinge kommun (eller motsvarande 9500 personer)   "</t>
  </si>
  <si>
    <t>Den minskade kostnaden har inte tagits med som exempel då den kan vara beroende på inköpsmodell/leasing samt underhållskostnad.</t>
  </si>
  <si>
    <t>Det går dock att göra motsvarande fakta som för avfall även för kostnadsexemplet.</t>
  </si>
  <si>
    <t>Uppdaterad 2021</t>
  </si>
  <si>
    <t>Oförändrad</t>
  </si>
  <si>
    <t>Justerad jämförelse av Ramboll 2021</t>
  </si>
  <si>
    <t>Enligt tidigare beräkningar (dvs ej uppdaterat värde 2021), där det antas att en borrmaskin hyrs 10 gånger</t>
  </si>
  <si>
    <t>"Genom att använda din mobiltelefon i fyra år istället för två minskar du din klimatpåverkan med 18 kg per år. Om alla svenskar gjorde det motsvarar det  en minskad klimatpåverkan motsvarande all klimatpåverkan från konsumtionen för alla som bor i Hässleholm eller över 20 000 personer." 
"Genom att använda din mobiltelefon i fyra år istället för två minskar du telefonens totala avfall med över 20 kg per år"</t>
  </si>
  <si>
    <t>antal/år</t>
  </si>
  <si>
    <t>Klimatpåverkan av rekonditionering av dator</t>
  </si>
  <si>
    <t>klimatpåverkan av en SSD hårddisk som antas bytas ut vid rekonditionering https://www.ivl.se/download/18.694ca0617a1de98f473833/1628417093687/FULLTEXT01.pdf</t>
  </si>
  <si>
    <t>Klimatbesparing vid återanvändning</t>
  </si>
  <si>
    <t>Välj att köpa en begagnad laptop istället för en ny och spara ca 300 kg CO2e.  Det innebär att du kan köpa fyra begagnade datorer med lägre utsläpp än från en ny dator.</t>
  </si>
  <si>
    <t>För att vara konsekvent har samma dator som i tidigare förebyggande exempel använts medan en ersatt hårddisk (lagringsenhet byts ofta vid återbruk). Hårddiskens klimatpåverkan har tagits från IVL rapport B2372. Denna rapport använder i övrigt en 50/50 allokering av klimatbesparingen mellan säljaren och köparen som inte tillämpats här.</t>
  </si>
  <si>
    <t>Här går det att justera flera parametrar om man har egna värden för biogasproduktion eller förbrukningsdata för egna fordon.</t>
  </si>
  <si>
    <t>Uppdaterad 2021 (med oförändrat resultat)</t>
  </si>
  <si>
    <t>Antal småhus som värms av fjärrvärme från avfall</t>
  </si>
  <si>
    <t>Antal småhus som värms av el från avfall</t>
  </si>
  <si>
    <t>Hushållsel från energiåtervinning av avfall</t>
  </si>
  <si>
    <t>I denna flik finner du koppling till hur fakta påverkar konsumtion, avfallsmängd och klimat. Varje fakta är kodat utifrån dessa områden.</t>
  </si>
  <si>
    <t>I denna flik finner du pedagogiska fakta för steg "Återanvändning" i avfallshierarkin med grundantaganden. De flesta fakta kan ändras genom att multiplicera CO2-ekvivalenter-siffran med lämplig faktor (t.ex. antal kommuninvånare). CO2-ekvivalenter (CO2e) = klimatpåverkan av alla växthusgaser redovisat som CO2. Orange fält kan ändras och ljusblå fält visar omräknat resultat.</t>
  </si>
  <si>
    <t>I denna flik finner du pedagogiska fakta för steg "Energiåtervinning" i avfallshierarkin med grundantaganden. De flesta fakta kan ändras genom att multiplicera CO2-ekvivalenter-siffran med lämplig faktor (t.ex. antal kommuninvånare). CO2-ekvivalenter (CO2e) = klimatpåverkan av alla växthusgaser redovisat som CO2. Orange fält kan ändras och ljusblå fält visar omräknat resultat.</t>
  </si>
  <si>
    <t>I denna flik finner du pedagogiska fakta för steg "Förebygga avfall"  i avfallshierarkin med grundantaganden. De flesta fakta kan ändras genom att multiplicera CO2-ekvivalenter-siffran med lämplig faktor (t.ex. antal kommuninvånare). CO2-ekvivalenter (CO2e) = klimatpåverkan av alla växthusgaser redovisat som CO2. Orange fält kan ändras och ljusblå fält visar omräknat resultat.</t>
  </si>
  <si>
    <r>
      <t xml:space="preserve">"Kontorsdatorer byts ofta ut efter tre år, trots att de kan leva dubbelt så länge med rätt skötsel, ominstallation och uppgradering. Om ett kontor med </t>
    </r>
    <r>
      <rPr>
        <sz val="11"/>
        <rFont val="Calibri"/>
        <family val="2"/>
        <scheme val="minor"/>
      </rPr>
      <t>4</t>
    </r>
    <r>
      <rPr>
        <sz val="11"/>
        <color theme="1"/>
        <rFont val="Calibri"/>
        <family val="2"/>
        <scheme val="minor"/>
      </rPr>
      <t xml:space="preserve"> medarbetare  ökar sina datorers livslängd från tre till fyra år minskar klimatpåverkan med cirka </t>
    </r>
    <r>
      <rPr>
        <sz val="11"/>
        <rFont val="Calibri"/>
        <family val="2"/>
        <scheme val="minor"/>
      </rPr>
      <t xml:space="preserve">140 </t>
    </r>
    <r>
      <rPr>
        <sz val="11"/>
        <color theme="1"/>
        <rFont val="Calibri"/>
        <family val="2"/>
        <scheme val="minor"/>
      </rPr>
      <t xml:space="preserve">kg CO2e per år."
"Kontorsdatorer byts ofta ut efter tre år, trots att de kan leva dubbelt så länge med rätt skötsel, ominstallation och uppgradering. Om ett kontor med </t>
    </r>
    <r>
      <rPr>
        <sz val="11"/>
        <rFont val="Calibri"/>
        <family val="2"/>
        <scheme val="minor"/>
      </rPr>
      <t xml:space="preserve">4 </t>
    </r>
    <r>
      <rPr>
        <sz val="11"/>
        <color theme="1"/>
        <rFont val="Calibri"/>
        <family val="2"/>
        <scheme val="minor"/>
      </rPr>
      <t xml:space="preserve">medarbetare  ökar sina datorers livslängd från tre till fyra år </t>
    </r>
    <r>
      <rPr>
        <sz val="11"/>
        <rFont val="Calibri"/>
        <family val="2"/>
        <scheme val="minor"/>
      </rPr>
      <t>minskar mängden totalt avfall från produktionen av datorer med cirka 400</t>
    </r>
    <r>
      <rPr>
        <sz val="11"/>
        <color theme="1"/>
        <rFont val="Calibri"/>
        <family val="2"/>
        <scheme val="minor"/>
      </rPr>
      <t xml:space="preserve"> kg per år."</t>
    </r>
  </si>
  <si>
    <t>"Ett tillagningskök som lagar 70 portioner om dagen till en förskola halverar sitt matsvinn. Matsvinnet minskar med 230 kg per år, koldioxidutsläppen minskar med 370 kg och köket får nästan 7 000 kr över som används till att öka andelen ekologisk mat på förskolan med nästan 4 procentenheter. Personalen använder istället tiden det tagit att laga över 900 portioner i onödan till att baka allt bröd själva samt att ha med barn i köket för att öka förståelsen för hur mat blir till."</t>
  </si>
  <si>
    <t>- minskad restavfallsmängd</t>
  </si>
  <si>
    <r>
      <t xml:space="preserve">Pedagogiska fakta version 2021
</t>
    </r>
    <r>
      <rPr>
        <sz val="12"/>
        <color theme="1"/>
        <rFont val="Calibri"/>
        <family val="2"/>
        <scheme val="minor"/>
      </rPr>
      <t xml:space="preserve">Senast uppdaterad: 2021-12-17 av Ramboll
</t>
    </r>
    <r>
      <rPr>
        <sz val="11"/>
        <color theme="1"/>
        <rFont val="Calibri"/>
        <family val="2"/>
        <scheme val="minor"/>
      </rPr>
      <t xml:space="preserve">
Denna fil innehåller uppdateringen av tidigare samlingar för pedagogiska fakta. En del fakta är oförändrade jämfört med tidigare version medan vissa har uppdaterats helt eller delvis under 2021.
Det finns olika skolor på hur man ska räkna och fördela miljöpåverkan mellan den som köper nytt och den som återanvänder. I dessa fakta har metoden försökts hållas så konsekvent som möjligt men det är inte orimligt att andra studier visar på andra resultat beroende på hur de satt sina systemgränser, vilken jämförelse de gör samt hur utsläpp allokeras på olika personer (t.ex. säljare och köpare av begagnade produkter).
För varje fakta som är uppdaterat 2021 går det att själv ändra parametrar för att anpassa faktan till sin kommun eller sin kampanj. Det kan vara anpassningar både utifrån folkmängd, men även om data finns för egen biogasanläggning eller andra förutsättningar jämfört med grundfaktan. Justeringar görs under respektive flik 4-7 i orangea rutor och det fås då ett nytt resultat i ljusblå rutor. I fliken jämförelsevärden finns även nyckeltal att jämföra påverkan med och även länkar till användbara källor för dessa och andra nyckeltal.
</t>
    </r>
    <r>
      <rPr>
        <sz val="22"/>
        <color theme="1"/>
        <rFont val="Calibri"/>
        <family val="2"/>
        <scheme val="minor"/>
      </rPr>
      <t>Flik 1: Introduktionsflik
Flik 2: Innehåller Jämförelsevärden klimat för att kunna justera fakta och jämföra med andra värden.
Flik 3: Totala listan med fakta från de olika projekt som gjorts genom åren. 
Flik 4-7: Fakta som uppdaterats 2021.
Flik 8: Koppling till olika målområden</t>
    </r>
  </si>
  <si>
    <t>"Energiåtervinning producerar varje år hushållsel för drygt 270 000 villor. "
"Energiåtervinning producerar varje år hushållsel för drygt 460 000 lägenheter."</t>
  </si>
  <si>
    <t>Den värme som kommer från energiåtervinning av hushållsavfall motsvarar 16 % av fjärrvärmen i Sverige, vilket tillsammanstäcker behovet av värme hos nästan 500 000 småhus. "Energin från energiåtervinning räcker för att värma upp över 600 000 småhus med både el och fjärrvärme inräknat."</t>
  </si>
  <si>
    <t xml:space="preserve">I denna flik finner du pedagogiska fakta för steg "Materialåtervinning" i avfallshierarkin med grundantaganden. De flesta fakta kan ändras genom att multiplicera CO2-ekvivalenter-siffran med lämplig faktor (t.ex. antal kommuninvånare). CO2-ekvivalenter (CO2e) = klimatpåverkan av alla växthusgaser redovisat som CO2. Orange fält kan ändras och ljusblå fält visar omräknat resultat. Lägg gärna till en uppmaning att lukta, känna och smaka på maten. </t>
  </si>
  <si>
    <t>"Den värme som kommer från energiåtervinning  av hushållsavfall motsvarar 16 % av fjärrvärmen i Sverige, vilket tillsammanstäcker behovet av värme hos nästan 500 000 småhus." "Energin från energiåtervinning räcker för att värma upp över 600 000 småhus med både el och fjärrvärme inräknat."</t>
  </si>
  <si>
    <t xml:space="preserve">Energiåtervinning  producerar varje år hushållsel för drygt 270 000 villor. </t>
  </si>
  <si>
    <t xml:space="preserve">Energiåtervinning  producerar varje år hushållsel för drygt 460 000 lägenheter.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</si>
</sst>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8" x14ac:knownFonts="1">
    <font>
      <sz val="11"/>
      <color theme="1"/>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name val="Calibri"/>
      <family val="2"/>
      <scheme val="minor"/>
    </font>
    <font>
      <sz val="22"/>
      <color theme="1"/>
      <name val="Calibri"/>
      <family val="2"/>
      <scheme val="minor"/>
    </font>
    <font>
      <sz val="9"/>
      <color indexed="81"/>
      <name val="Tahoma"/>
    </font>
    <font>
      <b/>
      <sz val="9"/>
      <color indexed="81"/>
      <name val="Tahoma"/>
    </font>
    <font>
      <b/>
      <sz val="11"/>
      <color rgb="FF000000"/>
      <name val="Calibri"/>
      <family val="2"/>
      <scheme val="minor"/>
    </font>
    <font>
      <i/>
      <sz val="11"/>
      <name val="Calibri"/>
      <family val="2"/>
      <scheme val="minor"/>
    </font>
    <font>
      <b/>
      <sz val="11"/>
      <name val="Calibri"/>
      <family val="2"/>
      <scheme val="minor"/>
    </font>
    <font>
      <b/>
      <sz val="11"/>
      <color theme="0"/>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4"/>
        <bgColor theme="4"/>
      </patternFill>
    </fill>
    <fill>
      <patternFill patternType="solid">
        <fgColor theme="3"/>
        <bgColor indexed="64"/>
      </patternFill>
    </fill>
    <fill>
      <patternFill patternType="solid">
        <fgColor theme="0"/>
        <bgColor indexed="64"/>
      </patternFill>
    </fill>
  </fills>
  <borders count="4">
    <border>
      <left/>
      <right/>
      <top/>
      <bottom/>
      <diagonal/>
    </border>
    <border>
      <left style="thin">
        <color theme="9"/>
      </left>
      <right style="thin">
        <color theme="9"/>
      </right>
      <top style="thin">
        <color theme="9"/>
      </top>
      <bottom style="thin">
        <color theme="9"/>
      </bottom>
      <diagonal/>
    </border>
    <border>
      <left/>
      <right/>
      <top style="thin">
        <color theme="4" tint="0.39997558519241921"/>
      </top>
      <bottom style="thin">
        <color theme="4" tint="0.39997558519241921"/>
      </bottom>
      <diagonal/>
    </border>
    <border>
      <left/>
      <right/>
      <top/>
      <bottom style="thin">
        <color theme="4" tint="0.39997558519241921"/>
      </bottom>
      <diagonal/>
    </border>
  </borders>
  <cellStyleXfs count="3">
    <xf numFmtId="0" fontId="0" fillId="0" borderId="0"/>
    <xf numFmtId="0" fontId="4" fillId="0" borderId="0" applyNumberFormat="0" applyFill="0" applyBorder="0" applyAlignment="0" applyProtection="0"/>
    <xf numFmtId="9" fontId="9" fillId="0" borderId="0" applyFont="0" applyFill="0" applyBorder="0" applyAlignment="0" applyProtection="0"/>
  </cellStyleXfs>
  <cellXfs count="99">
    <xf numFmtId="0" fontId="0" fillId="0" borderId="0" xfId="0"/>
    <xf numFmtId="0" fontId="3" fillId="0" borderId="0" xfId="0" applyFont="1"/>
    <xf numFmtId="0" fontId="0" fillId="0" borderId="0" xfId="0" applyAlignment="1">
      <alignment wrapText="1"/>
    </xf>
    <xf numFmtId="164" fontId="0" fillId="0" borderId="0" xfId="0" applyNumberFormat="1"/>
    <xf numFmtId="3" fontId="0" fillId="0" borderId="0" xfId="0" applyNumberFormat="1"/>
    <xf numFmtId="0" fontId="4" fillId="0" borderId="0" xfId="1"/>
    <xf numFmtId="0" fontId="0" fillId="0" borderId="0" xfId="0" applyAlignment="1">
      <alignment horizontal="center" vertical="center" wrapText="1"/>
    </xf>
    <xf numFmtId="0" fontId="5" fillId="0" borderId="0" xfId="0" applyFont="1"/>
    <xf numFmtId="2" fontId="0" fillId="0" borderId="0" xfId="0" applyNumberFormat="1"/>
    <xf numFmtId="0" fontId="6" fillId="0" borderId="0" xfId="0" applyFont="1"/>
    <xf numFmtId="0" fontId="2" fillId="0" borderId="0" xfId="0" applyFont="1"/>
    <xf numFmtId="0" fontId="0" fillId="0" borderId="0" xfId="0" quotePrefix="1"/>
    <xf numFmtId="0" fontId="0" fillId="2" borderId="0" xfId="0" applyFill="1"/>
    <xf numFmtId="2" fontId="0" fillId="3" borderId="0" xfId="0" applyNumberFormat="1" applyFill="1"/>
    <xf numFmtId="0" fontId="0" fillId="3" borderId="0" xfId="0" applyFill="1"/>
    <xf numFmtId="1" fontId="0" fillId="3" borderId="0" xfId="0" applyNumberFormat="1" applyFill="1"/>
    <xf numFmtId="0" fontId="0" fillId="0" borderId="0" xfId="0" applyFont="1"/>
    <xf numFmtId="0" fontId="6" fillId="4" borderId="0" xfId="0" applyFont="1" applyFill="1"/>
    <xf numFmtId="0" fontId="3" fillId="4" borderId="0" xfId="0" applyFont="1" applyFill="1"/>
    <xf numFmtId="0" fontId="6" fillId="5" borderId="0" xfId="0" applyFont="1" applyFill="1"/>
    <xf numFmtId="0" fontId="3" fillId="5" borderId="0" xfId="0" applyFont="1" applyFill="1"/>
    <xf numFmtId="0" fontId="6" fillId="6" borderId="0" xfId="0" applyFont="1" applyFill="1"/>
    <xf numFmtId="0" fontId="0" fillId="4" borderId="0" xfId="0" applyFill="1"/>
    <xf numFmtId="0" fontId="0" fillId="5" borderId="0" xfId="0" applyFill="1"/>
    <xf numFmtId="0" fontId="3" fillId="6" borderId="0" xfId="0" applyFont="1" applyFill="1"/>
    <xf numFmtId="0" fontId="0" fillId="6" borderId="0" xfId="0" applyFill="1"/>
    <xf numFmtId="0" fontId="6" fillId="7" borderId="0" xfId="0" applyFont="1" applyFill="1"/>
    <xf numFmtId="0" fontId="0" fillId="7" borderId="0" xfId="0" applyFill="1"/>
    <xf numFmtId="0" fontId="3" fillId="0" borderId="0" xfId="0" applyFont="1" applyFill="1"/>
    <xf numFmtId="0" fontId="0" fillId="0" borderId="0" xfId="0" applyFill="1"/>
    <xf numFmtId="0" fontId="7" fillId="0" borderId="0" xfId="0" applyFont="1" applyFill="1"/>
    <xf numFmtId="0" fontId="8" fillId="0" borderId="0" xfId="0" applyFont="1" applyFill="1"/>
    <xf numFmtId="0" fontId="7" fillId="0" borderId="0" xfId="0" applyFont="1"/>
    <xf numFmtId="0" fontId="3" fillId="2" borderId="0" xfId="0" applyFont="1" applyFill="1"/>
    <xf numFmtId="166" fontId="10" fillId="2" borderId="1" xfId="0" applyNumberFormat="1" applyFont="1" applyFill="1" applyBorder="1"/>
    <xf numFmtId="166" fontId="0" fillId="3" borderId="0" xfId="0" applyNumberFormat="1" applyFill="1"/>
    <xf numFmtId="1" fontId="0" fillId="0" borderId="0" xfId="0" applyNumberFormat="1"/>
    <xf numFmtId="0" fontId="10" fillId="0" borderId="0" xfId="0" applyFont="1"/>
    <xf numFmtId="0" fontId="0" fillId="0" borderId="0" xfId="0" applyAlignment="1"/>
    <xf numFmtId="0" fontId="0" fillId="0" borderId="0" xfId="0" applyFont="1" applyFill="1"/>
    <xf numFmtId="0" fontId="14" fillId="0" borderId="0" xfId="0" applyFont="1"/>
    <xf numFmtId="165" fontId="0" fillId="0" borderId="0" xfId="0" applyNumberFormat="1" applyFill="1"/>
    <xf numFmtId="2" fontId="0" fillId="0" borderId="0" xfId="0" applyNumberFormat="1" applyFill="1"/>
    <xf numFmtId="0" fontId="5" fillId="0" borderId="0" xfId="0" applyFont="1" applyFill="1"/>
    <xf numFmtId="9" fontId="0" fillId="0" borderId="0" xfId="2" applyFont="1" applyFill="1"/>
    <xf numFmtId="0" fontId="0" fillId="0" borderId="0" xfId="0" quotePrefix="1" applyFill="1"/>
    <xf numFmtId="0" fontId="0" fillId="0" borderId="0" xfId="0" applyFont="1" applyFill="1" applyAlignment="1">
      <alignment wrapText="1"/>
    </xf>
    <xf numFmtId="9" fontId="0" fillId="3" borderId="0" xfId="2" applyFont="1" applyFill="1"/>
    <xf numFmtId="0" fontId="0" fillId="0" borderId="0" xfId="0" applyAlignment="1">
      <alignment horizontal="center" vertical="center" wrapText="1"/>
    </xf>
    <xf numFmtId="0" fontId="6" fillId="0" borderId="0" xfId="0" applyFont="1" applyFill="1"/>
    <xf numFmtId="0" fontId="4" fillId="0" borderId="0" xfId="1" applyFill="1"/>
    <xf numFmtId="0" fontId="0" fillId="0" borderId="0" xfId="0" applyFill="1" applyAlignment="1">
      <alignment wrapText="1"/>
    </xf>
    <xf numFmtId="0" fontId="10" fillId="0" borderId="0" xfId="0" applyFont="1" applyFill="1"/>
    <xf numFmtId="0" fontId="2" fillId="0" borderId="1" xfId="0" applyFont="1" applyFill="1" applyBorder="1"/>
    <xf numFmtId="0" fontId="2" fillId="0" borderId="0" xfId="0" applyFont="1" applyFill="1"/>
    <xf numFmtId="1" fontId="0" fillId="0" borderId="0" xfId="0" applyNumberFormat="1" applyFill="1"/>
    <xf numFmtId="166" fontId="10" fillId="0" borderId="1" xfId="0" applyNumberFormat="1" applyFont="1" applyFill="1" applyBorder="1"/>
    <xf numFmtId="166" fontId="0" fillId="0" borderId="0" xfId="0" applyNumberFormat="1" applyFill="1"/>
    <xf numFmtId="0" fontId="0" fillId="2" borderId="0" xfId="0" applyFont="1" applyFill="1"/>
    <xf numFmtId="0" fontId="0" fillId="0" borderId="0" xfId="0" applyFill="1" applyAlignment="1"/>
    <xf numFmtId="0" fontId="0" fillId="0" borderId="0" xfId="0" quotePrefix="1" applyFill="1" applyAlignment="1">
      <alignment vertical="center"/>
    </xf>
    <xf numFmtId="0" fontId="0" fillId="0" borderId="0" xfId="0" applyAlignment="1">
      <alignment vertical="center" wrapText="1"/>
    </xf>
    <xf numFmtId="0" fontId="0" fillId="0" borderId="0" xfId="0" applyAlignment="1">
      <alignment vertical="center"/>
    </xf>
    <xf numFmtId="1" fontId="0" fillId="0" borderId="0" xfId="0" applyNumberFormat="1" applyAlignment="1">
      <alignment vertical="center"/>
    </xf>
    <xf numFmtId="2" fontId="10" fillId="2" borderId="1" xfId="0" applyNumberFormat="1" applyFont="1" applyFill="1" applyBorder="1"/>
    <xf numFmtId="2" fontId="10" fillId="2" borderId="0" xfId="0" applyNumberFormat="1" applyFont="1" applyFill="1" applyBorder="1"/>
    <xf numFmtId="165" fontId="0" fillId="2" borderId="0" xfId="0" applyNumberFormat="1" applyFill="1"/>
    <xf numFmtId="3" fontId="0" fillId="2" borderId="0" xfId="0" applyNumberFormat="1" applyFill="1"/>
    <xf numFmtId="2" fontId="0" fillId="0" borderId="0" xfId="2" applyNumberFormat="1" applyFont="1"/>
    <xf numFmtId="166" fontId="0" fillId="0" borderId="0" xfId="0" applyNumberFormat="1"/>
    <xf numFmtId="166" fontId="0" fillId="2" borderId="0" xfId="0" applyNumberFormat="1" applyFill="1"/>
    <xf numFmtId="1" fontId="0" fillId="3" borderId="0" xfId="0" applyNumberFormat="1" applyFont="1" applyFill="1"/>
    <xf numFmtId="0" fontId="0" fillId="0" borderId="0" xfId="0" applyFill="1" applyAlignment="1">
      <alignment vertical="center" wrapText="1"/>
    </xf>
    <xf numFmtId="0" fontId="0" fillId="0" borderId="0" xfId="0" applyFill="1" applyAlignment="1">
      <alignment vertical="center"/>
    </xf>
    <xf numFmtId="0" fontId="0" fillId="2" borderId="0" xfId="0" applyFill="1" applyAlignment="1">
      <alignment vertical="center"/>
    </xf>
    <xf numFmtId="0" fontId="10" fillId="0" borderId="0" xfId="1" quotePrefix="1" applyFont="1" applyFill="1"/>
    <xf numFmtId="1" fontId="0" fillId="3" borderId="0" xfId="0" applyNumberFormat="1" applyFill="1" applyAlignment="1">
      <alignment vertical="center"/>
    </xf>
    <xf numFmtId="0" fontId="0" fillId="0" borderId="0" xfId="0" quotePrefix="1" applyAlignment="1">
      <alignment vertical="center"/>
    </xf>
    <xf numFmtId="0" fontId="15" fillId="0" borderId="0" xfId="0" applyFont="1" applyFill="1"/>
    <xf numFmtId="0" fontId="16" fillId="0" borderId="0" xfId="0" applyFont="1" applyFill="1"/>
    <xf numFmtId="1" fontId="10" fillId="0" borderId="0" xfId="0" applyNumberFormat="1" applyFont="1" applyFill="1"/>
    <xf numFmtId="2" fontId="10" fillId="0" borderId="0" xfId="0" applyNumberFormat="1" applyFont="1" applyFill="1" applyBorder="1"/>
    <xf numFmtId="0" fontId="4" fillId="0" borderId="0" xfId="1" applyAlignment="1">
      <alignment vertical="center"/>
    </xf>
    <xf numFmtId="0" fontId="10" fillId="0" borderId="0" xfId="1" applyFont="1" applyFill="1"/>
    <xf numFmtId="1" fontId="10" fillId="9" borderId="0" xfId="0" applyNumberFormat="1" applyFont="1" applyFill="1"/>
    <xf numFmtId="1" fontId="0" fillId="9" borderId="0" xfId="0" applyNumberFormat="1" applyFill="1"/>
    <xf numFmtId="0" fontId="0" fillId="9" borderId="0" xfId="0" applyFill="1"/>
    <xf numFmtId="166" fontId="0" fillId="9" borderId="0" xfId="0" applyNumberFormat="1" applyFill="1"/>
    <xf numFmtId="0" fontId="0" fillId="0" borderId="0" xfId="0" applyFont="1" applyAlignment="1">
      <alignment wrapText="1"/>
    </xf>
    <xf numFmtId="0" fontId="0" fillId="0" borderId="0" xfId="0" applyFont="1" applyFill="1" applyAlignment="1">
      <alignment vertical="center" wrapText="1"/>
    </xf>
    <xf numFmtId="0" fontId="5" fillId="0" borderId="0" xfId="0" applyFont="1" applyFill="1" applyAlignment="1">
      <alignment vertical="center" wrapText="1"/>
    </xf>
    <xf numFmtId="0" fontId="0" fillId="0" borderId="0" xfId="0" applyFont="1" applyAlignment="1">
      <alignment vertical="center"/>
    </xf>
    <xf numFmtId="0" fontId="17" fillId="8" borderId="3" xfId="0" applyFont="1" applyFill="1" applyBorder="1" applyAlignment="1">
      <alignment vertical="center" wrapText="1"/>
    </xf>
    <xf numFmtId="0" fontId="0" fillId="0" borderId="2" xfId="0" applyFont="1" applyFill="1" applyBorder="1" applyAlignment="1">
      <alignment vertical="center" wrapText="1"/>
    </xf>
    <xf numFmtId="0" fontId="0" fillId="10" borderId="0" xfId="0" applyFill="1"/>
    <xf numFmtId="0" fontId="17" fillId="8" borderId="3" xfId="0" applyFont="1" applyFill="1" applyBorder="1" applyAlignment="1">
      <alignment vertical="center"/>
    </xf>
    <xf numFmtId="0" fontId="0" fillId="0" borderId="2" xfId="0" applyFont="1" applyFill="1" applyBorder="1" applyAlignment="1">
      <alignment vertical="center"/>
    </xf>
    <xf numFmtId="0" fontId="11" fillId="10" borderId="0" xfId="0" applyFont="1" applyFill="1" applyAlignment="1">
      <alignment horizontal="left" vertical="top" wrapText="1"/>
    </xf>
    <xf numFmtId="0" fontId="0" fillId="0" borderId="0" xfId="0" applyAlignment="1">
      <alignment horizontal="center" vertical="center" wrapText="1"/>
    </xf>
  </cellXfs>
  <cellStyles count="3">
    <cellStyle name="Hyperlänk" xfId="1" builtinId="8"/>
    <cellStyle name="Normal" xfId="0" builtinId="0"/>
    <cellStyle name="Procent" xfId="2" builtinId="5"/>
  </cellStyles>
  <dxfs count="9">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theme="4" tint="0.39997558519241921"/>
        </top>
        <bottom style="thin">
          <color theme="4" tint="0.39997558519241921"/>
        </bottom>
      </border>
    </dxf>
    <dxf>
      <border outline="0">
        <left style="thin">
          <color theme="4" tint="0.39997558519241921"/>
        </left>
        <right style="thin">
          <color theme="4" tint="0.39997558519241921"/>
        </right>
        <top style="thin">
          <color theme="4" tint="0.39997558519241921"/>
        </top>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314325</xdr:colOff>
      <xdr:row>18</xdr:row>
      <xdr:rowOff>85725</xdr:rowOff>
    </xdr:from>
    <xdr:to>
      <xdr:col>31</xdr:col>
      <xdr:colOff>533092</xdr:colOff>
      <xdr:row>40</xdr:row>
      <xdr:rowOff>56387</xdr:rowOff>
    </xdr:to>
    <xdr:pic>
      <xdr:nvPicPr>
        <xdr:cNvPr id="2" name="Picture 1">
          <a:extLst>
            <a:ext uri="{FF2B5EF4-FFF2-40B4-BE49-F238E27FC236}">
              <a16:creationId xmlns:a16="http://schemas.microsoft.com/office/drawing/2014/main" id="{F8AAC52C-7591-44E3-8D72-400BA8C2D627}"/>
            </a:ext>
          </a:extLst>
        </xdr:cNvPr>
        <xdr:cNvPicPr>
          <a:picLocks noChangeAspect="1"/>
        </xdr:cNvPicPr>
      </xdr:nvPicPr>
      <xdr:blipFill>
        <a:blip xmlns:r="http://schemas.openxmlformats.org/officeDocument/2006/relationships" r:embed="rId1"/>
        <a:stretch>
          <a:fillRect/>
        </a:stretch>
      </xdr:blipFill>
      <xdr:spPr>
        <a:xfrm>
          <a:off x="16897350" y="8658225"/>
          <a:ext cx="4352617" cy="4542662"/>
        </a:xfrm>
        <a:prstGeom prst="rect">
          <a:avLst/>
        </a:prstGeom>
      </xdr:spPr>
    </xdr:pic>
    <xdr:clientData/>
  </xdr:twoCellAnchor>
  <xdr:twoCellAnchor editAs="oneCell">
    <xdr:from>
      <xdr:col>32</xdr:col>
      <xdr:colOff>495969</xdr:colOff>
      <xdr:row>17</xdr:row>
      <xdr:rowOff>76200</xdr:rowOff>
    </xdr:from>
    <xdr:to>
      <xdr:col>40</xdr:col>
      <xdr:colOff>494632</xdr:colOff>
      <xdr:row>41</xdr:row>
      <xdr:rowOff>85725</xdr:rowOff>
    </xdr:to>
    <xdr:pic>
      <xdr:nvPicPr>
        <xdr:cNvPr id="3" name="Picture 2">
          <a:extLst>
            <a:ext uri="{FF2B5EF4-FFF2-40B4-BE49-F238E27FC236}">
              <a16:creationId xmlns:a16="http://schemas.microsoft.com/office/drawing/2014/main" id="{7A5B2A27-82CA-40C2-8042-07E74533C9C2}"/>
            </a:ext>
          </a:extLst>
        </xdr:cNvPr>
        <xdr:cNvPicPr>
          <a:picLocks noChangeAspect="1"/>
        </xdr:cNvPicPr>
      </xdr:nvPicPr>
      <xdr:blipFill>
        <a:blip xmlns:r="http://schemas.openxmlformats.org/officeDocument/2006/relationships" r:embed="rId2"/>
        <a:stretch>
          <a:fillRect/>
        </a:stretch>
      </xdr:blipFill>
      <xdr:spPr>
        <a:xfrm>
          <a:off x="21803394" y="8458200"/>
          <a:ext cx="4723063" cy="4962525"/>
        </a:xfrm>
        <a:prstGeom prst="rect">
          <a:avLst/>
        </a:prstGeom>
      </xdr:spPr>
    </xdr:pic>
    <xdr:clientData/>
  </xdr:twoCellAnchor>
  <xdr:twoCellAnchor editAs="oneCell">
    <xdr:from>
      <xdr:col>14</xdr:col>
      <xdr:colOff>130793</xdr:colOff>
      <xdr:row>17</xdr:row>
      <xdr:rowOff>149892</xdr:rowOff>
    </xdr:from>
    <xdr:to>
      <xdr:col>24</xdr:col>
      <xdr:colOff>11725</xdr:colOff>
      <xdr:row>40</xdr:row>
      <xdr:rowOff>174252</xdr:rowOff>
    </xdr:to>
    <xdr:pic>
      <xdr:nvPicPr>
        <xdr:cNvPr id="5" name="Picture 4">
          <a:extLst>
            <a:ext uri="{FF2B5EF4-FFF2-40B4-BE49-F238E27FC236}">
              <a16:creationId xmlns:a16="http://schemas.microsoft.com/office/drawing/2014/main" id="{BD162DEE-E1CD-482D-915F-BEE88A2D323C}"/>
            </a:ext>
          </a:extLst>
        </xdr:cNvPr>
        <xdr:cNvPicPr>
          <a:picLocks noChangeAspect="1"/>
        </xdr:cNvPicPr>
      </xdr:nvPicPr>
      <xdr:blipFill>
        <a:blip xmlns:r="http://schemas.openxmlformats.org/officeDocument/2006/relationships" r:embed="rId3"/>
        <a:stretch>
          <a:fillRect/>
        </a:stretch>
      </xdr:blipFill>
      <xdr:spPr>
        <a:xfrm>
          <a:off x="10808318" y="7960392"/>
          <a:ext cx="5786432" cy="47868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nna Gustavsson" id="{B1C87349-C7FE-43C9-9992-F45D03E9AD56}" userId="S::hanna.gustavsson@ramboll.se::02f99d2c-f812-4a18-823f-d401c3e3198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B51D99-6140-4676-9D22-F6E36E95DEC3}" name="Table1" displayName="Table1" ref="A1:E21" totalsRowShown="0" headerRowDxfId="8" dataDxfId="6" headerRowBorderDxfId="7" tableBorderDxfId="5">
  <autoFilter ref="A1:E21" xr:uid="{382D3364-9227-4AEE-8953-FCC6748CAD37}"/>
  <tableColumns count="5">
    <tableColumn id="1" xr3:uid="{A048EBA0-354D-4B18-B691-55E232762E30}" name="Kategori" dataDxfId="4"/>
    <tableColumn id="2" xr3:uid="{E1A7EAE2-C898-4F12-AECB-3C8535D34E4D}" name="Målområden:" dataDxfId="3"/>
    <tableColumn id="3" xr3:uid="{FEB54DBD-8477-4A29-BFA5-833D5F1B0490}" name="Ursprunglig Fakta" dataDxfId="2"/>
    <tableColumn id="4" xr3:uid="{8C2E66BE-9C16-4017-9D4F-4F134694103A}" name="Aktuell eller uppdaterad" dataDxfId="1"/>
    <tableColumn id="5" xr3:uid="{DBD5B795-57E7-4875-A4D1-20B0BDD73006}" name="Kommentar"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Rambøll_2021">
      <a:dk1>
        <a:srgbClr val="000000"/>
      </a:dk1>
      <a:lt1>
        <a:srgbClr val="FFFFFF"/>
      </a:lt1>
      <a:dk2>
        <a:srgbClr val="009DF0"/>
      </a:dk2>
      <a:lt2>
        <a:srgbClr val="273943"/>
      </a:lt2>
      <a:accent1>
        <a:srgbClr val="05326E"/>
      </a:accent1>
      <a:accent2>
        <a:srgbClr val="125A40"/>
      </a:accent2>
      <a:accent3>
        <a:srgbClr val="ADD095"/>
      </a:accent3>
      <a:accent4>
        <a:srgbClr val="62294B"/>
      </a:accent4>
      <a:accent5>
        <a:srgbClr val="FF8855"/>
      </a:accent5>
      <a:accent6>
        <a:srgbClr val="E3E1D8"/>
      </a:accent6>
      <a:hlink>
        <a:srgbClr val="009DF0"/>
      </a:hlink>
      <a:folHlink>
        <a:srgbClr val="CCEBF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9" dT="2021-12-02T09:25:33.64" personId="{B1C87349-C7FE-43C9-9992-F45D03E9AD56}" id="{A53CA78B-1125-4662-9562-D6757E4EDFF4}">
    <text>Borde det stå att det är antal år som är ett antagande? Så man inte tolkar att det som är angivet i "Värde" är antaget?</text>
  </threadedComment>
  <threadedComment ref="D49" dT="2021-11-25T10:46:55.58" personId="{B1C87349-C7FE-43C9-9992-F45D03E9AD56}" id="{FC9653B8-6E2D-4406-864D-C40CD40E2F62}">
    <text>kg?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naturvardsverket.se/amnesomraden/klimatomstallningen/omraden/klimatet-och-konsumtionen/" TargetMode="External"/><Relationship Id="rId13" Type="http://schemas.openxmlformats.org/officeDocument/2006/relationships/hyperlink" Target="https://www.wwf.se/mat-och-jordbruk/one-planet-plate/" TargetMode="External"/><Relationship Id="rId3" Type="http://schemas.openxmlformats.org/officeDocument/2006/relationships/hyperlink" Target="https://www.naturvardsverket.se/data-och-statistik/klimat/vaxthusgaser-territoriella-utslapp-och-upptag" TargetMode="External"/><Relationship Id="rId7" Type="http://schemas.openxmlformats.org/officeDocument/2006/relationships/hyperlink" Target="https://www.naturvardsverket.se/amnesomraden/klimatomstallningen/omraden/klimatet-och-konsumtionen/" TargetMode="External"/><Relationship Id="rId12" Type="http://schemas.openxmlformats.org/officeDocument/2006/relationships/hyperlink" Target="https://denstoreklimadatabase.dk/en" TargetMode="External"/><Relationship Id="rId2" Type="http://schemas.openxmlformats.org/officeDocument/2006/relationships/hyperlink" Target="https://www.naturvardsverket.se/data-och-statistik/klimat/vaxthusgaser-territoriella-utslapp-och-upptag" TargetMode="External"/><Relationship Id="rId1" Type="http://schemas.openxmlformats.org/officeDocument/2006/relationships/hyperlink" Target="https://www.naturvardsverket.se/data-och-statistik/klimat/vaxthusgaser-territoriella-utslapp-och-upptag" TargetMode="External"/><Relationship Id="rId6" Type="http://schemas.openxmlformats.org/officeDocument/2006/relationships/hyperlink" Target="https://www.naturvardsverket.se/amnesomraden/klimatomstallningen/omraden/klimatet-och-konsumtionen/" TargetMode="External"/><Relationship Id="rId11" Type="http://schemas.openxmlformats.org/officeDocument/2006/relationships/hyperlink" Target="https://www.max.se/maten/meny/green/bbq-plant-beef/" TargetMode="External"/><Relationship Id="rId5" Type="http://schemas.openxmlformats.org/officeDocument/2006/relationships/hyperlink" Target="https://www.naturvardsverket.se/data-och-statistik/klimat/vaxthusgaser-territoriella-utslapp-och-upptag" TargetMode="External"/><Relationship Id="rId10" Type="http://schemas.openxmlformats.org/officeDocument/2006/relationships/hyperlink" Target="https://www.scb.se/hitta-statistik/statistik-efter-amne/befolkning/befolkningens-sammansattning/befolkningsstatistik/" TargetMode="External"/><Relationship Id="rId4" Type="http://schemas.openxmlformats.org/officeDocument/2006/relationships/hyperlink" Target="https://www.naturvardsverket.se/data-och-statistik/klimat/vaxthusgaser-territoriella-utslapp-och-upptag" TargetMode="External"/><Relationship Id="rId9" Type="http://schemas.openxmlformats.org/officeDocument/2006/relationships/hyperlink" Target="https://www.hallakonsument.se/miljo-och-hallbarhet/dina-klader-slukar-jordens-resurser/"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novo.com/medias/PCF-ThinkPad-A485.pdf?context=bWFzdGVyfHNvY2lhbF9yZXNwb25zaWJpbGl0eXw0MzI5MjV8YXBwbGljYXRpb24vcGRmfHNvY2lhbF9yZXNwb25zaWJpbGl0eS9oNGEvaGM3Lzk4MDYxNjYzOTI4NjIucGRmfGQ1ZGRmOTU0YTYwNGJkMThhNTE5ZDc0ODgyZTgxZTIzMmMyNDc2OWZjZTY1YjEyYTBlYzhhOGI4YTBhMzk3ZGI"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lenovo.com/medias/PCF-ThinkPad-A485.pdf?context=bWFzdGVyfHNvY2lhbF9yZXNwb25zaWJpbGl0eXw0MzI5MjV8YXBwbGljYXRpb24vcGRmfHNvY2lhbF9yZXNwb25zaWJpbGl0eS9oNGEvaGM3Lzk4MDYxNjYzOTI4NjIucGRmfGQ1ZGRmOTU0YTYwNGJkMThhNTE5ZDc0ODgyZTgxZTIzMmMyNDc2OWZjZTY1YjEyYTBlYzhhOGI4YTBhMzk3ZGI" TargetMode="External"/><Relationship Id="rId3" Type="http://schemas.openxmlformats.org/officeDocument/2006/relationships/hyperlink" Target="https://www.naturvardsverket.se/amnesomraden/klimatomstallningen/omraden/klimatet-och-konsumtionen/" TargetMode="External"/><Relationship Id="rId7" Type="http://schemas.openxmlformats.org/officeDocument/2006/relationships/hyperlink" Target="https://www.ivl.se/download/18.694ca0617a1de98f473833/1628417093687/FULLTEXT01.pdf" TargetMode="External"/><Relationship Id="rId12" Type="http://schemas.microsoft.com/office/2017/10/relationships/threadedComment" Target="../threadedComments/threadedComment1.xml"/><Relationship Id="rId2" Type="http://schemas.openxmlformats.org/officeDocument/2006/relationships/hyperlink" Target="https://www.scb.se/hitta-statistik/statistik-efter-amne/befolkning/befolkningens-sammansattning/befolkningsstatistik/" TargetMode="External"/><Relationship Id="rId1" Type="http://schemas.openxmlformats.org/officeDocument/2006/relationships/hyperlink" Target="https://www.max.se/maten/meny/green/bbq-plant-beef/" TargetMode="External"/><Relationship Id="rId6" Type="http://schemas.openxmlformats.org/officeDocument/2006/relationships/hyperlink" Target="https://www.energimyndigheten.se/tester/jamforelsesida/?productTypeVersionId=402&amp;comparisonProducts=2009,2010,2015,2016,2011,2012,2013,2014" TargetMode="External"/><Relationship Id="rId11" Type="http://schemas.openxmlformats.org/officeDocument/2006/relationships/comments" Target="../comments2.xml"/><Relationship Id="rId5" Type="http://schemas.openxmlformats.org/officeDocument/2006/relationships/hyperlink" Target="http://naturvardsverket.diva-portal.org/smash/get/diva2:1540012/FULLTEXT01.pdf" TargetMode="External"/><Relationship Id="rId10" Type="http://schemas.openxmlformats.org/officeDocument/2006/relationships/vmlDrawing" Target="../drawings/vmlDrawing2.vml"/><Relationship Id="rId4" Type="http://schemas.openxmlformats.org/officeDocument/2006/relationships/hyperlink" Target="https://www.apple.com/environment/pdf/products/iphone/iPhone_11_PER_sept2019.pdf"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scb.se/hitta-statistik/artiklar/2018/97-kilo-matavfall-per-person-fran-hushallen/" TargetMode="External"/><Relationship Id="rId2" Type="http://schemas.openxmlformats.org/officeDocument/2006/relationships/hyperlink" Target="https://www.scb.se/hitta-statistik/statistik-efter-amne/befolkning/befolkningens-sammansattning/befolkningsstatistik/" TargetMode="External"/><Relationship Id="rId1" Type="http://schemas.openxmlformats.org/officeDocument/2006/relationships/hyperlink" Target="https://www.scb.se/hitta-statistik/artiklar/2018/97-kilo-matavfall-per-person-fran-hushallen/" TargetMode="External"/><Relationship Id="rId6" Type="http://schemas.openxmlformats.org/officeDocument/2006/relationships/printerSettings" Target="../printerSettings/printerSettings6.bin"/><Relationship Id="rId5" Type="http://schemas.openxmlformats.org/officeDocument/2006/relationships/hyperlink" Target="https://www.svenskbiogas.se/siteassets/informationsblad/gasfordon_2020.pdf" TargetMode="External"/><Relationship Id="rId4" Type="http://schemas.openxmlformats.org/officeDocument/2006/relationships/hyperlink" Target="https://www.energigas.se/fakta-om-gas/biogas/faq-om-biogas/vad-ar-energiinnehallet-i-naturgas-biogas-och-fordonsgas/"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avfallsverige.se/fileadmin/user_upload/4_kunskapsbank/Svensk_Avfallshantering_2020_publ2021_01.pdf" TargetMode="External"/><Relationship Id="rId7" Type="http://schemas.openxmlformats.org/officeDocument/2006/relationships/hyperlink" Target="https://www.boverket.se/sv/kommunernas-bostadsforsorjning/underlag-for-bostadsforsorjningen/efterfragan-pa-bostader/bostadsbestand-och-boendeforhallanden/" TargetMode="External"/><Relationship Id="rId2" Type="http://schemas.openxmlformats.org/officeDocument/2006/relationships/hyperlink" Target="https://www.scb.se/contentassets/6f9dcff961bf4b2981ea8b4058ad711f/en0105_2020a01_sm_en11sm2101.pdf" TargetMode="External"/><Relationship Id="rId1" Type="http://schemas.openxmlformats.org/officeDocument/2006/relationships/hyperlink" Target="https://www.avfallsverige.se/fileadmin/user_upload/4_kunskapsbank/Svensk_Avfallshantering_2020_publ2021_01.pdf" TargetMode="External"/><Relationship Id="rId6" Type="http://schemas.openxmlformats.org/officeDocument/2006/relationships/hyperlink" Target="https://www.boverket.se/sv/kommunernas-bostadsforsorjning/underlag-for-bostadsforsorjningen/efterfragan-pa-bostader/bostadsbestand-och-boendeforhallanden/" TargetMode="External"/><Relationship Id="rId5" Type="http://schemas.openxmlformats.org/officeDocument/2006/relationships/hyperlink" Target="https://www.boverket.se/sv/kommunernas-bostadsforsorjning/underlag-for-bostadsforsorjningen/efterfragan-pa-bostader/bostadsbestand-och-boendeforhallanden/" TargetMode="External"/><Relationship Id="rId4" Type="http://schemas.openxmlformats.org/officeDocument/2006/relationships/hyperlink" Target="https://nilsholgersson.nu/rapporter/rapport-2021/"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EE31D-157C-44DD-897D-5D388BE44C1C}">
  <dimension ref="A1:Q31"/>
  <sheetViews>
    <sheetView zoomScaleNormal="100" workbookViewId="0">
      <selection sqref="A1:Q31"/>
    </sheetView>
  </sheetViews>
  <sheetFormatPr baseColWidth="10" defaultColWidth="8.83203125" defaultRowHeight="15" x14ac:dyDescent="0.2"/>
  <cols>
    <col min="1" max="16384" width="8.83203125" style="94"/>
  </cols>
  <sheetData>
    <row r="1" spans="1:17" ht="15" customHeight="1" x14ac:dyDescent="0.2">
      <c r="A1" s="97" t="s">
        <v>340</v>
      </c>
      <c r="B1" s="97"/>
      <c r="C1" s="97"/>
      <c r="D1" s="97"/>
      <c r="E1" s="97"/>
      <c r="F1" s="97"/>
      <c r="G1" s="97"/>
      <c r="H1" s="97"/>
      <c r="I1" s="97"/>
      <c r="J1" s="97"/>
      <c r="K1" s="97"/>
      <c r="L1" s="97"/>
      <c r="M1" s="97"/>
      <c r="N1" s="97"/>
      <c r="O1" s="97"/>
      <c r="P1" s="97"/>
      <c r="Q1" s="97"/>
    </row>
    <row r="2" spans="1:17" x14ac:dyDescent="0.2">
      <c r="A2" s="97"/>
      <c r="B2" s="97"/>
      <c r="C2" s="97"/>
      <c r="D2" s="97"/>
      <c r="E2" s="97"/>
      <c r="F2" s="97"/>
      <c r="G2" s="97"/>
      <c r="H2" s="97"/>
      <c r="I2" s="97"/>
      <c r="J2" s="97"/>
      <c r="K2" s="97"/>
      <c r="L2" s="97"/>
      <c r="M2" s="97"/>
      <c r="N2" s="97"/>
      <c r="O2" s="97"/>
      <c r="P2" s="97"/>
      <c r="Q2" s="97"/>
    </row>
    <row r="3" spans="1:17" x14ac:dyDescent="0.2">
      <c r="A3" s="97"/>
      <c r="B3" s="97"/>
      <c r="C3" s="97"/>
      <c r="D3" s="97"/>
      <c r="E3" s="97"/>
      <c r="F3" s="97"/>
      <c r="G3" s="97"/>
      <c r="H3" s="97"/>
      <c r="I3" s="97"/>
      <c r="J3" s="97"/>
      <c r="K3" s="97"/>
      <c r="L3" s="97"/>
      <c r="M3" s="97"/>
      <c r="N3" s="97"/>
      <c r="O3" s="97"/>
      <c r="P3" s="97"/>
      <c r="Q3" s="97"/>
    </row>
    <row r="4" spans="1:17" x14ac:dyDescent="0.2">
      <c r="A4" s="97"/>
      <c r="B4" s="97"/>
      <c r="C4" s="97"/>
      <c r="D4" s="97"/>
      <c r="E4" s="97"/>
      <c r="F4" s="97"/>
      <c r="G4" s="97"/>
      <c r="H4" s="97"/>
      <c r="I4" s="97"/>
      <c r="J4" s="97"/>
      <c r="K4" s="97"/>
      <c r="L4" s="97"/>
      <c r="M4" s="97"/>
      <c r="N4" s="97"/>
      <c r="O4" s="97"/>
      <c r="P4" s="97"/>
      <c r="Q4" s="97"/>
    </row>
    <row r="5" spans="1:17" x14ac:dyDescent="0.2">
      <c r="A5" s="97"/>
      <c r="B5" s="97"/>
      <c r="C5" s="97"/>
      <c r="D5" s="97"/>
      <c r="E5" s="97"/>
      <c r="F5" s="97"/>
      <c r="G5" s="97"/>
      <c r="H5" s="97"/>
      <c r="I5" s="97"/>
      <c r="J5" s="97"/>
      <c r="K5" s="97"/>
      <c r="L5" s="97"/>
      <c r="M5" s="97"/>
      <c r="N5" s="97"/>
      <c r="O5" s="97"/>
      <c r="P5" s="97"/>
      <c r="Q5" s="97"/>
    </row>
    <row r="6" spans="1:17" x14ac:dyDescent="0.2">
      <c r="A6" s="97"/>
      <c r="B6" s="97"/>
      <c r="C6" s="97"/>
      <c r="D6" s="97"/>
      <c r="E6" s="97"/>
      <c r="F6" s="97"/>
      <c r="G6" s="97"/>
      <c r="H6" s="97"/>
      <c r="I6" s="97"/>
      <c r="J6" s="97"/>
      <c r="K6" s="97"/>
      <c r="L6" s="97"/>
      <c r="M6" s="97"/>
      <c r="N6" s="97"/>
      <c r="O6" s="97"/>
      <c r="P6" s="97"/>
      <c r="Q6" s="97"/>
    </row>
    <row r="7" spans="1:17" x14ac:dyDescent="0.2">
      <c r="A7" s="97"/>
      <c r="B7" s="97"/>
      <c r="C7" s="97"/>
      <c r="D7" s="97"/>
      <c r="E7" s="97"/>
      <c r="F7" s="97"/>
      <c r="G7" s="97"/>
      <c r="H7" s="97"/>
      <c r="I7" s="97"/>
      <c r="J7" s="97"/>
      <c r="K7" s="97"/>
      <c r="L7" s="97"/>
      <c r="M7" s="97"/>
      <c r="N7" s="97"/>
      <c r="O7" s="97"/>
      <c r="P7" s="97"/>
      <c r="Q7" s="97"/>
    </row>
    <row r="8" spans="1:17" x14ac:dyDescent="0.2">
      <c r="A8" s="97"/>
      <c r="B8" s="97"/>
      <c r="C8" s="97"/>
      <c r="D8" s="97"/>
      <c r="E8" s="97"/>
      <c r="F8" s="97"/>
      <c r="G8" s="97"/>
      <c r="H8" s="97"/>
      <c r="I8" s="97"/>
      <c r="J8" s="97"/>
      <c r="K8" s="97"/>
      <c r="L8" s="97"/>
      <c r="M8" s="97"/>
      <c r="N8" s="97"/>
      <c r="O8" s="97"/>
      <c r="P8" s="97"/>
      <c r="Q8" s="97"/>
    </row>
    <row r="9" spans="1:17" x14ac:dyDescent="0.2">
      <c r="A9" s="97"/>
      <c r="B9" s="97"/>
      <c r="C9" s="97"/>
      <c r="D9" s="97"/>
      <c r="E9" s="97"/>
      <c r="F9" s="97"/>
      <c r="G9" s="97"/>
      <c r="H9" s="97"/>
      <c r="I9" s="97"/>
      <c r="J9" s="97"/>
      <c r="K9" s="97"/>
      <c r="L9" s="97"/>
      <c r="M9" s="97"/>
      <c r="N9" s="97"/>
      <c r="O9" s="97"/>
      <c r="P9" s="97"/>
      <c r="Q9" s="97"/>
    </row>
    <row r="10" spans="1:17" x14ac:dyDescent="0.2">
      <c r="A10" s="97"/>
      <c r="B10" s="97"/>
      <c r="C10" s="97"/>
      <c r="D10" s="97"/>
      <c r="E10" s="97"/>
      <c r="F10" s="97"/>
      <c r="G10" s="97"/>
      <c r="H10" s="97"/>
      <c r="I10" s="97"/>
      <c r="J10" s="97"/>
      <c r="K10" s="97"/>
      <c r="L10" s="97"/>
      <c r="M10" s="97"/>
      <c r="N10" s="97"/>
      <c r="O10" s="97"/>
      <c r="P10" s="97"/>
      <c r="Q10" s="97"/>
    </row>
    <row r="11" spans="1:17" x14ac:dyDescent="0.2">
      <c r="A11" s="97"/>
      <c r="B11" s="97"/>
      <c r="C11" s="97"/>
      <c r="D11" s="97"/>
      <c r="E11" s="97"/>
      <c r="F11" s="97"/>
      <c r="G11" s="97"/>
      <c r="H11" s="97"/>
      <c r="I11" s="97"/>
      <c r="J11" s="97"/>
      <c r="K11" s="97"/>
      <c r="L11" s="97"/>
      <c r="M11" s="97"/>
      <c r="N11" s="97"/>
      <c r="O11" s="97"/>
      <c r="P11" s="97"/>
      <c r="Q11" s="97"/>
    </row>
    <row r="12" spans="1:17" x14ac:dyDescent="0.2">
      <c r="A12" s="97"/>
      <c r="B12" s="97"/>
      <c r="C12" s="97"/>
      <c r="D12" s="97"/>
      <c r="E12" s="97"/>
      <c r="F12" s="97"/>
      <c r="G12" s="97"/>
      <c r="H12" s="97"/>
      <c r="I12" s="97"/>
      <c r="J12" s="97"/>
      <c r="K12" s="97"/>
      <c r="L12" s="97"/>
      <c r="M12" s="97"/>
      <c r="N12" s="97"/>
      <c r="O12" s="97"/>
      <c r="P12" s="97"/>
      <c r="Q12" s="97"/>
    </row>
    <row r="13" spans="1:17" x14ac:dyDescent="0.2">
      <c r="A13" s="97"/>
      <c r="B13" s="97"/>
      <c r="C13" s="97"/>
      <c r="D13" s="97"/>
      <c r="E13" s="97"/>
      <c r="F13" s="97"/>
      <c r="G13" s="97"/>
      <c r="H13" s="97"/>
      <c r="I13" s="97"/>
      <c r="J13" s="97"/>
      <c r="K13" s="97"/>
      <c r="L13" s="97"/>
      <c r="M13" s="97"/>
      <c r="N13" s="97"/>
      <c r="O13" s="97"/>
      <c r="P13" s="97"/>
      <c r="Q13" s="97"/>
    </row>
    <row r="14" spans="1:17" x14ac:dyDescent="0.2">
      <c r="A14" s="97"/>
      <c r="B14" s="97"/>
      <c r="C14" s="97"/>
      <c r="D14" s="97"/>
      <c r="E14" s="97"/>
      <c r="F14" s="97"/>
      <c r="G14" s="97"/>
      <c r="H14" s="97"/>
      <c r="I14" s="97"/>
      <c r="J14" s="97"/>
      <c r="K14" s="97"/>
      <c r="L14" s="97"/>
      <c r="M14" s="97"/>
      <c r="N14" s="97"/>
      <c r="O14" s="97"/>
      <c r="P14" s="97"/>
      <c r="Q14" s="97"/>
    </row>
    <row r="15" spans="1:17" x14ac:dyDescent="0.2">
      <c r="A15" s="97"/>
      <c r="B15" s="97"/>
      <c r="C15" s="97"/>
      <c r="D15" s="97"/>
      <c r="E15" s="97"/>
      <c r="F15" s="97"/>
      <c r="G15" s="97"/>
      <c r="H15" s="97"/>
      <c r="I15" s="97"/>
      <c r="J15" s="97"/>
      <c r="K15" s="97"/>
      <c r="L15" s="97"/>
      <c r="M15" s="97"/>
      <c r="N15" s="97"/>
      <c r="O15" s="97"/>
      <c r="P15" s="97"/>
      <c r="Q15" s="97"/>
    </row>
    <row r="16" spans="1:17" x14ac:dyDescent="0.2">
      <c r="A16" s="97"/>
      <c r="B16" s="97"/>
      <c r="C16" s="97"/>
      <c r="D16" s="97"/>
      <c r="E16" s="97"/>
      <c r="F16" s="97"/>
      <c r="G16" s="97"/>
      <c r="H16" s="97"/>
      <c r="I16" s="97"/>
      <c r="J16" s="97"/>
      <c r="K16" s="97"/>
      <c r="L16" s="97"/>
      <c r="M16" s="97"/>
      <c r="N16" s="97"/>
      <c r="O16" s="97"/>
      <c r="P16" s="97"/>
      <c r="Q16" s="97"/>
    </row>
    <row r="17" spans="1:17" x14ac:dyDescent="0.2">
      <c r="A17" s="97"/>
      <c r="B17" s="97"/>
      <c r="C17" s="97"/>
      <c r="D17" s="97"/>
      <c r="E17" s="97"/>
      <c r="F17" s="97"/>
      <c r="G17" s="97"/>
      <c r="H17" s="97"/>
      <c r="I17" s="97"/>
      <c r="J17" s="97"/>
      <c r="K17" s="97"/>
      <c r="L17" s="97"/>
      <c r="M17" s="97"/>
      <c r="N17" s="97"/>
      <c r="O17" s="97"/>
      <c r="P17" s="97"/>
      <c r="Q17" s="97"/>
    </row>
    <row r="18" spans="1:17" x14ac:dyDescent="0.2">
      <c r="A18" s="97"/>
      <c r="B18" s="97"/>
      <c r="C18" s="97"/>
      <c r="D18" s="97"/>
      <c r="E18" s="97"/>
      <c r="F18" s="97"/>
      <c r="G18" s="97"/>
      <c r="H18" s="97"/>
      <c r="I18" s="97"/>
      <c r="J18" s="97"/>
      <c r="K18" s="97"/>
      <c r="L18" s="97"/>
      <c r="M18" s="97"/>
      <c r="N18" s="97"/>
      <c r="O18" s="97"/>
      <c r="P18" s="97"/>
      <c r="Q18" s="97"/>
    </row>
    <row r="19" spans="1:17" x14ac:dyDescent="0.2">
      <c r="A19" s="97"/>
      <c r="B19" s="97"/>
      <c r="C19" s="97"/>
      <c r="D19" s="97"/>
      <c r="E19" s="97"/>
      <c r="F19" s="97"/>
      <c r="G19" s="97"/>
      <c r="H19" s="97"/>
      <c r="I19" s="97"/>
      <c r="J19" s="97"/>
      <c r="K19" s="97"/>
      <c r="L19" s="97"/>
      <c r="M19" s="97"/>
      <c r="N19" s="97"/>
      <c r="O19" s="97"/>
      <c r="P19" s="97"/>
      <c r="Q19" s="97"/>
    </row>
    <row r="20" spans="1:17" x14ac:dyDescent="0.2">
      <c r="A20" s="97"/>
      <c r="B20" s="97"/>
      <c r="C20" s="97"/>
      <c r="D20" s="97"/>
      <c r="E20" s="97"/>
      <c r="F20" s="97"/>
      <c r="G20" s="97"/>
      <c r="H20" s="97"/>
      <c r="I20" s="97"/>
      <c r="J20" s="97"/>
      <c r="K20" s="97"/>
      <c r="L20" s="97"/>
      <c r="M20" s="97"/>
      <c r="N20" s="97"/>
      <c r="O20" s="97"/>
      <c r="P20" s="97"/>
      <c r="Q20" s="97"/>
    </row>
    <row r="21" spans="1:17" x14ac:dyDescent="0.2">
      <c r="A21" s="97"/>
      <c r="B21" s="97"/>
      <c r="C21" s="97"/>
      <c r="D21" s="97"/>
      <c r="E21" s="97"/>
      <c r="F21" s="97"/>
      <c r="G21" s="97"/>
      <c r="H21" s="97"/>
      <c r="I21" s="97"/>
      <c r="J21" s="97"/>
      <c r="K21" s="97"/>
      <c r="L21" s="97"/>
      <c r="M21" s="97"/>
      <c r="N21" s="97"/>
      <c r="O21" s="97"/>
      <c r="P21" s="97"/>
      <c r="Q21" s="97"/>
    </row>
    <row r="22" spans="1:17" x14ac:dyDescent="0.2">
      <c r="A22" s="97"/>
      <c r="B22" s="97"/>
      <c r="C22" s="97"/>
      <c r="D22" s="97"/>
      <c r="E22" s="97"/>
      <c r="F22" s="97"/>
      <c r="G22" s="97"/>
      <c r="H22" s="97"/>
      <c r="I22" s="97"/>
      <c r="J22" s="97"/>
      <c r="K22" s="97"/>
      <c r="L22" s="97"/>
      <c r="M22" s="97"/>
      <c r="N22" s="97"/>
      <c r="O22" s="97"/>
      <c r="P22" s="97"/>
      <c r="Q22" s="97"/>
    </row>
    <row r="23" spans="1:17" x14ac:dyDescent="0.2">
      <c r="A23" s="97"/>
      <c r="B23" s="97"/>
      <c r="C23" s="97"/>
      <c r="D23" s="97"/>
      <c r="E23" s="97"/>
      <c r="F23" s="97"/>
      <c r="G23" s="97"/>
      <c r="H23" s="97"/>
      <c r="I23" s="97"/>
      <c r="J23" s="97"/>
      <c r="K23" s="97"/>
      <c r="L23" s="97"/>
      <c r="M23" s="97"/>
      <c r="N23" s="97"/>
      <c r="O23" s="97"/>
      <c r="P23" s="97"/>
      <c r="Q23" s="97"/>
    </row>
    <row r="24" spans="1:17" x14ac:dyDescent="0.2">
      <c r="A24" s="97"/>
      <c r="B24" s="97"/>
      <c r="C24" s="97"/>
      <c r="D24" s="97"/>
      <c r="E24" s="97"/>
      <c r="F24" s="97"/>
      <c r="G24" s="97"/>
      <c r="H24" s="97"/>
      <c r="I24" s="97"/>
      <c r="J24" s="97"/>
      <c r="K24" s="97"/>
      <c r="L24" s="97"/>
      <c r="M24" s="97"/>
      <c r="N24" s="97"/>
      <c r="O24" s="97"/>
      <c r="P24" s="97"/>
      <c r="Q24" s="97"/>
    </row>
    <row r="25" spans="1:17" x14ac:dyDescent="0.2">
      <c r="A25" s="97"/>
      <c r="B25" s="97"/>
      <c r="C25" s="97"/>
      <c r="D25" s="97"/>
      <c r="E25" s="97"/>
      <c r="F25" s="97"/>
      <c r="G25" s="97"/>
      <c r="H25" s="97"/>
      <c r="I25" s="97"/>
      <c r="J25" s="97"/>
      <c r="K25" s="97"/>
      <c r="L25" s="97"/>
      <c r="M25" s="97"/>
      <c r="N25" s="97"/>
      <c r="O25" s="97"/>
      <c r="P25" s="97"/>
      <c r="Q25" s="97"/>
    </row>
    <row r="26" spans="1:17" x14ac:dyDescent="0.2">
      <c r="A26" s="97"/>
      <c r="B26" s="97"/>
      <c r="C26" s="97"/>
      <c r="D26" s="97"/>
      <c r="E26" s="97"/>
      <c r="F26" s="97"/>
      <c r="G26" s="97"/>
      <c r="H26" s="97"/>
      <c r="I26" s="97"/>
      <c r="J26" s="97"/>
      <c r="K26" s="97"/>
      <c r="L26" s="97"/>
      <c r="M26" s="97"/>
      <c r="N26" s="97"/>
      <c r="O26" s="97"/>
      <c r="P26" s="97"/>
      <c r="Q26" s="97"/>
    </row>
    <row r="27" spans="1:17" x14ac:dyDescent="0.2">
      <c r="A27" s="97"/>
      <c r="B27" s="97"/>
      <c r="C27" s="97"/>
      <c r="D27" s="97"/>
      <c r="E27" s="97"/>
      <c r="F27" s="97"/>
      <c r="G27" s="97"/>
      <c r="H27" s="97"/>
      <c r="I27" s="97"/>
      <c r="J27" s="97"/>
      <c r="K27" s="97"/>
      <c r="L27" s="97"/>
      <c r="M27" s="97"/>
      <c r="N27" s="97"/>
      <c r="O27" s="97"/>
      <c r="P27" s="97"/>
      <c r="Q27" s="97"/>
    </row>
    <row r="28" spans="1:17" x14ac:dyDescent="0.2">
      <c r="A28" s="97"/>
      <c r="B28" s="97"/>
      <c r="C28" s="97"/>
      <c r="D28" s="97"/>
      <c r="E28" s="97"/>
      <c r="F28" s="97"/>
      <c r="G28" s="97"/>
      <c r="H28" s="97"/>
      <c r="I28" s="97"/>
      <c r="J28" s="97"/>
      <c r="K28" s="97"/>
      <c r="L28" s="97"/>
      <c r="M28" s="97"/>
      <c r="N28" s="97"/>
      <c r="O28" s="97"/>
      <c r="P28" s="97"/>
      <c r="Q28" s="97"/>
    </row>
    <row r="29" spans="1:17" x14ac:dyDescent="0.2">
      <c r="A29" s="97"/>
      <c r="B29" s="97"/>
      <c r="C29" s="97"/>
      <c r="D29" s="97"/>
      <c r="E29" s="97"/>
      <c r="F29" s="97"/>
      <c r="G29" s="97"/>
      <c r="H29" s="97"/>
      <c r="I29" s="97"/>
      <c r="J29" s="97"/>
      <c r="K29" s="97"/>
      <c r="L29" s="97"/>
      <c r="M29" s="97"/>
      <c r="N29" s="97"/>
      <c r="O29" s="97"/>
      <c r="P29" s="97"/>
      <c r="Q29" s="97"/>
    </row>
    <row r="30" spans="1:17" x14ac:dyDescent="0.2">
      <c r="A30" s="97"/>
      <c r="B30" s="97"/>
      <c r="C30" s="97"/>
      <c r="D30" s="97"/>
      <c r="E30" s="97"/>
      <c r="F30" s="97"/>
      <c r="G30" s="97"/>
      <c r="H30" s="97"/>
      <c r="I30" s="97"/>
      <c r="J30" s="97"/>
      <c r="K30" s="97"/>
      <c r="L30" s="97"/>
      <c r="M30" s="97"/>
      <c r="N30" s="97"/>
      <c r="O30" s="97"/>
      <c r="P30" s="97"/>
      <c r="Q30" s="97"/>
    </row>
    <row r="31" spans="1:17" x14ac:dyDescent="0.2">
      <c r="A31" s="97"/>
      <c r="B31" s="97"/>
      <c r="C31" s="97"/>
      <c r="D31" s="97"/>
      <c r="E31" s="97"/>
      <c r="F31" s="97"/>
      <c r="G31" s="97"/>
      <c r="H31" s="97"/>
      <c r="I31" s="97"/>
      <c r="J31" s="97"/>
      <c r="K31" s="97"/>
      <c r="L31" s="97"/>
      <c r="M31" s="97"/>
      <c r="N31" s="97"/>
      <c r="O31" s="97"/>
      <c r="P31" s="97"/>
      <c r="Q31" s="97"/>
    </row>
  </sheetData>
  <mergeCells count="1">
    <mergeCell ref="A1:Q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4FBB-5164-46DE-BBBA-E90C6F3DA0D8}">
  <dimension ref="A1:J35"/>
  <sheetViews>
    <sheetView zoomScale="115" zoomScaleNormal="115" workbookViewId="0">
      <selection activeCell="B23" sqref="B23"/>
    </sheetView>
  </sheetViews>
  <sheetFormatPr baseColWidth="10" defaultColWidth="8.83203125" defaultRowHeight="15" x14ac:dyDescent="0.2"/>
  <cols>
    <col min="1" max="1" width="80.5" customWidth="1"/>
    <col min="3" max="3" width="29" customWidth="1"/>
    <col min="4" max="4" width="63.5" customWidth="1"/>
  </cols>
  <sheetData>
    <row r="1" spans="1:10" x14ac:dyDescent="0.2">
      <c r="A1" s="98" t="s">
        <v>12</v>
      </c>
      <c r="B1" s="98"/>
      <c r="C1" s="98"/>
      <c r="D1" s="98"/>
      <c r="E1" s="98"/>
      <c r="F1" s="98"/>
      <c r="G1" s="98"/>
      <c r="H1" s="98"/>
      <c r="I1" s="98"/>
      <c r="J1" s="98"/>
    </row>
    <row r="2" spans="1:10" x14ac:dyDescent="0.2">
      <c r="A2" s="98"/>
      <c r="B2" s="98"/>
      <c r="C2" s="98"/>
      <c r="D2" s="98"/>
      <c r="E2" s="98"/>
      <c r="F2" s="98"/>
      <c r="G2" s="98"/>
      <c r="H2" s="98"/>
      <c r="I2" s="98"/>
      <c r="J2" s="98"/>
    </row>
    <row r="3" spans="1:10" x14ac:dyDescent="0.2">
      <c r="A3" s="98"/>
      <c r="B3" s="98"/>
      <c r="C3" s="98"/>
      <c r="D3" s="98"/>
      <c r="E3" s="98"/>
      <c r="F3" s="98"/>
      <c r="G3" s="98"/>
      <c r="H3" s="98"/>
      <c r="I3" s="98"/>
      <c r="J3" s="98"/>
    </row>
    <row r="4" spans="1:10" x14ac:dyDescent="0.2">
      <c r="A4" s="98"/>
      <c r="B4" s="98"/>
      <c r="C4" s="98"/>
      <c r="D4" s="98"/>
      <c r="E4" s="98"/>
      <c r="F4" s="98"/>
      <c r="G4" s="98"/>
      <c r="H4" s="98"/>
      <c r="I4" s="98"/>
      <c r="J4" s="98"/>
    </row>
    <row r="7" spans="1:10" x14ac:dyDescent="0.2">
      <c r="A7" s="1" t="s">
        <v>2</v>
      </c>
    </row>
    <row r="8" spans="1:10" x14ac:dyDescent="0.2">
      <c r="A8" t="s">
        <v>3</v>
      </c>
      <c r="B8" s="3">
        <v>50.9</v>
      </c>
      <c r="C8" t="s">
        <v>34</v>
      </c>
      <c r="D8" s="5" t="s">
        <v>7</v>
      </c>
    </row>
    <row r="9" spans="1:10" ht="15" customHeight="1" x14ac:dyDescent="0.2">
      <c r="A9" t="s">
        <v>9</v>
      </c>
      <c r="B9" s="3">
        <v>16.3</v>
      </c>
      <c r="C9" t="s">
        <v>34</v>
      </c>
      <c r="D9" s="5" t="s">
        <v>7</v>
      </c>
      <c r="E9" s="98" t="s">
        <v>33</v>
      </c>
      <c r="F9" s="98"/>
      <c r="G9" s="98"/>
    </row>
    <row r="10" spans="1:10" x14ac:dyDescent="0.2">
      <c r="A10" t="s">
        <v>8</v>
      </c>
      <c r="B10" s="3">
        <v>16.3</v>
      </c>
      <c r="C10" t="s">
        <v>34</v>
      </c>
      <c r="D10" s="5" t="s">
        <v>7</v>
      </c>
      <c r="E10" s="98"/>
      <c r="F10" s="98"/>
      <c r="G10" s="98"/>
    </row>
    <row r="11" spans="1:10" x14ac:dyDescent="0.2">
      <c r="A11" t="s">
        <v>4</v>
      </c>
      <c r="B11" s="3">
        <v>10.1</v>
      </c>
      <c r="C11" t="s">
        <v>34</v>
      </c>
      <c r="D11" s="5" t="s">
        <v>7</v>
      </c>
      <c r="E11" s="98"/>
      <c r="F11" s="98"/>
      <c r="G11" s="98"/>
    </row>
    <row r="12" spans="1:10" x14ac:dyDescent="0.2">
      <c r="A12" t="s">
        <v>5</v>
      </c>
      <c r="B12" s="3">
        <v>4.5999999999999996</v>
      </c>
      <c r="C12" t="s">
        <v>34</v>
      </c>
      <c r="D12" s="5" t="s">
        <v>7</v>
      </c>
    </row>
    <row r="13" spans="1:10" x14ac:dyDescent="0.2">
      <c r="A13" t="s">
        <v>15</v>
      </c>
      <c r="B13" s="3">
        <v>93</v>
      </c>
      <c r="C13" t="s">
        <v>34</v>
      </c>
      <c r="D13" s="5" t="s">
        <v>10</v>
      </c>
    </row>
    <row r="15" spans="1:10" x14ac:dyDescent="0.2">
      <c r="A15" s="1" t="s">
        <v>6</v>
      </c>
    </row>
    <row r="16" spans="1:10" x14ac:dyDescent="0.2">
      <c r="A16" t="s">
        <v>14</v>
      </c>
      <c r="B16" s="4">
        <v>9</v>
      </c>
      <c r="C16" t="s">
        <v>11</v>
      </c>
      <c r="D16" s="5" t="s">
        <v>13</v>
      </c>
    </row>
    <row r="17" spans="1:4" x14ac:dyDescent="0.2">
      <c r="A17" s="29" t="s">
        <v>186</v>
      </c>
      <c r="B17" s="4">
        <v>1</v>
      </c>
      <c r="C17" t="s">
        <v>11</v>
      </c>
      <c r="D17" s="5" t="s">
        <v>13</v>
      </c>
    </row>
    <row r="18" spans="1:4" x14ac:dyDescent="0.2">
      <c r="A18" t="s">
        <v>16</v>
      </c>
      <c r="B18" s="3">
        <f>15000*0.000095</f>
        <v>1.425</v>
      </c>
      <c r="C18" t="s">
        <v>11</v>
      </c>
      <c r="D18" t="s">
        <v>19</v>
      </c>
    </row>
    <row r="19" spans="1:4" x14ac:dyDescent="0.2">
      <c r="A19" t="s">
        <v>17</v>
      </c>
      <c r="B19">
        <f>150000*0.000012</f>
        <v>1.8</v>
      </c>
      <c r="C19" t="s">
        <v>11</v>
      </c>
      <c r="D19" t="s">
        <v>18</v>
      </c>
    </row>
    <row r="21" spans="1:4" x14ac:dyDescent="0.2">
      <c r="A21" s="1" t="s">
        <v>20</v>
      </c>
    </row>
    <row r="22" spans="1:4" x14ac:dyDescent="0.2">
      <c r="A22" t="s">
        <v>21</v>
      </c>
      <c r="B22">
        <v>72</v>
      </c>
      <c r="C22" t="s">
        <v>26</v>
      </c>
      <c r="D22" t="s">
        <v>27</v>
      </c>
    </row>
    <row r="23" spans="1:4" x14ac:dyDescent="0.2">
      <c r="A23" t="s">
        <v>22</v>
      </c>
      <c r="B23">
        <v>161</v>
      </c>
      <c r="C23" t="s">
        <v>26</v>
      </c>
      <c r="D23" t="s">
        <v>28</v>
      </c>
    </row>
    <row r="24" spans="1:4" x14ac:dyDescent="0.2">
      <c r="A24" t="s">
        <v>23</v>
      </c>
      <c r="B24">
        <v>40</v>
      </c>
      <c r="C24" t="s">
        <v>26</v>
      </c>
      <c r="D24" t="s">
        <v>29</v>
      </c>
    </row>
    <row r="25" spans="1:4" x14ac:dyDescent="0.2">
      <c r="A25" t="s">
        <v>24</v>
      </c>
      <c r="B25">
        <v>20</v>
      </c>
      <c r="C25" t="s">
        <v>26</v>
      </c>
      <c r="D25" t="s">
        <v>29</v>
      </c>
    </row>
    <row r="26" spans="1:4" x14ac:dyDescent="0.2">
      <c r="A26" t="s">
        <v>25</v>
      </c>
      <c r="B26">
        <v>10</v>
      </c>
      <c r="C26" t="s">
        <v>26</v>
      </c>
      <c r="D26" s="5" t="s">
        <v>30</v>
      </c>
    </row>
    <row r="27" spans="1:4" x14ac:dyDescent="0.2">
      <c r="A27" t="s">
        <v>31</v>
      </c>
      <c r="B27">
        <v>0.09</v>
      </c>
      <c r="C27" t="s">
        <v>26</v>
      </c>
      <c r="D27" t="s">
        <v>32</v>
      </c>
    </row>
    <row r="28" spans="1:4" x14ac:dyDescent="0.2">
      <c r="A28" t="s">
        <v>103</v>
      </c>
      <c r="B28">
        <v>0.5</v>
      </c>
      <c r="C28" t="s">
        <v>26</v>
      </c>
      <c r="D28" s="5" t="s">
        <v>104</v>
      </c>
    </row>
    <row r="29" spans="1:4" x14ac:dyDescent="0.2">
      <c r="A29" t="s">
        <v>131</v>
      </c>
      <c r="B29" s="11" t="s">
        <v>132</v>
      </c>
      <c r="C29" t="s">
        <v>26</v>
      </c>
      <c r="D29" s="5" t="s">
        <v>133</v>
      </c>
    </row>
    <row r="30" spans="1:4" x14ac:dyDescent="0.2">
      <c r="A30" t="s">
        <v>212</v>
      </c>
      <c r="B30">
        <v>11</v>
      </c>
      <c r="C30" t="s">
        <v>26</v>
      </c>
      <c r="D30" s="5" t="s">
        <v>213</v>
      </c>
    </row>
    <row r="32" spans="1:4" x14ac:dyDescent="0.2">
      <c r="A32" t="s">
        <v>35</v>
      </c>
      <c r="D32" s="5" t="s">
        <v>72</v>
      </c>
    </row>
    <row r="35" spans="1:1" x14ac:dyDescent="0.2">
      <c r="A35" s="29"/>
    </row>
  </sheetData>
  <mergeCells count="2">
    <mergeCell ref="A1:J4"/>
    <mergeCell ref="E9:G11"/>
  </mergeCells>
  <hyperlinks>
    <hyperlink ref="D8" r:id="rId1" display="https://www.naturvardsverket.se/data-och-statistik/klimat/vaxthusgaser-territoriella-utslapp-och-upptag" xr:uid="{D18F4BBE-41A2-45BB-8F3F-FDF8FE4D3A55}"/>
    <hyperlink ref="D9" r:id="rId2" display="https://www.naturvardsverket.se/data-och-statistik/klimat/vaxthusgaser-territoriella-utslapp-och-upptag" xr:uid="{20C58964-6534-44AA-9A09-E231D5CC5767}"/>
    <hyperlink ref="D10" r:id="rId3" display="https://www.naturvardsverket.se/data-och-statistik/klimat/vaxthusgaser-territoriella-utslapp-och-upptag" xr:uid="{402351F4-67C7-4D43-A8B9-8996DFE4D951}"/>
    <hyperlink ref="D11" r:id="rId4" display="https://www.naturvardsverket.se/data-och-statistik/klimat/vaxthusgaser-territoriella-utslapp-och-upptag" xr:uid="{E3C45DEE-D770-4F39-A400-87AEAFB7F050}"/>
    <hyperlink ref="D12" r:id="rId5" display="https://www.naturvardsverket.se/data-och-statistik/klimat/vaxthusgaser-territoriella-utslapp-och-upptag" xr:uid="{96F4FCC0-3D01-46D9-9F8A-F7DE3C1E90A1}"/>
    <hyperlink ref="D13" r:id="rId6" xr:uid="{106C2AB1-A12A-4CA1-B094-761794C27E56}"/>
    <hyperlink ref="D16" r:id="rId7" display="https://www.naturvardsverket.se/amnesomraden/klimatomstallningen/omraden/klimatet-och-konsumtionen/" xr:uid="{E14648AD-7AC9-48AE-B76A-CD576872C06E}"/>
    <hyperlink ref="D17" r:id="rId8" display="https://www.naturvardsverket.se/amnesomraden/klimatomstallningen/omraden/klimatet-och-konsumtionen/" xr:uid="{918F1EA6-962F-48E7-AB3E-4A4458B48270}"/>
    <hyperlink ref="D26" r:id="rId9" display="https://www.hallakonsument.se/miljo-och-hallbarhet/dina-klader-slukar-jordens-resurser/" xr:uid="{22F80225-739F-4E86-819F-61E81C35A6E3}"/>
    <hyperlink ref="D32" r:id="rId10" display="https://www.scb.se/hitta-statistik/statistik-efter-amne/befolkning/befolkningens-sammansattning/befolkningsstatistik/" xr:uid="{C4292B22-8F51-48B8-AEFB-CA5EB9EB113C}"/>
    <hyperlink ref="D28" r:id="rId11" display="https://www.max.se/maten/meny/green/bbq-plant-beef/" xr:uid="{BA7F69AD-6E4A-47A7-A1FF-4262837BE80D}"/>
    <hyperlink ref="D29" r:id="rId12" display="https://denstoreklimadatabase.dk/en" xr:uid="{4C00D272-E236-4334-916B-0BD506311A67}"/>
    <hyperlink ref="D30" r:id="rId13" location="klimat-och-biologisk-mangfald" xr:uid="{08091C16-AFDE-4D5C-8C8B-71B84E3E2B55}"/>
  </hyperlinks>
  <pageMargins left="0.7" right="0.7" top="0.75" bottom="0.75" header="0.3" footer="0.3"/>
  <pageSetup paperSize="9" orientation="portrait" horizontalDpi="300" verticalDpi="0"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B8C8E-714F-4EF4-8733-BC8689A604FB}">
  <dimension ref="A1:F21"/>
  <sheetViews>
    <sheetView topLeftCell="A8" zoomScale="85" zoomScaleNormal="85" workbookViewId="0">
      <selection activeCell="C23" sqref="C23"/>
    </sheetView>
  </sheetViews>
  <sheetFormatPr baseColWidth="10" defaultColWidth="26.83203125" defaultRowHeight="15" x14ac:dyDescent="0.2"/>
  <cols>
    <col min="1" max="1" width="15.6640625" style="16" customWidth="1"/>
    <col min="2" max="2" width="16.1640625" style="88" customWidth="1"/>
    <col min="3" max="3" width="105.5" style="91" customWidth="1"/>
    <col min="4" max="4" width="26.83203125" style="16"/>
    <col min="5" max="5" width="13.33203125" style="16" customWidth="1"/>
    <col min="6" max="6" width="26.83203125" style="46"/>
    <col min="7" max="7" width="4.33203125" customWidth="1"/>
  </cols>
  <sheetData>
    <row r="1" spans="1:5" ht="13" customHeight="1" x14ac:dyDescent="0.2">
      <c r="A1" s="95" t="s">
        <v>90</v>
      </c>
      <c r="B1" s="92" t="s">
        <v>149</v>
      </c>
      <c r="C1" s="92" t="s">
        <v>179</v>
      </c>
      <c r="D1" s="92" t="s">
        <v>101</v>
      </c>
      <c r="E1" s="92" t="s">
        <v>91</v>
      </c>
    </row>
    <row r="2" spans="1:5" ht="142.5" customHeight="1" x14ac:dyDescent="0.2">
      <c r="A2" s="96" t="s">
        <v>92</v>
      </c>
      <c r="B2" s="93" t="s">
        <v>278</v>
      </c>
      <c r="C2" s="89" t="s">
        <v>337</v>
      </c>
      <c r="D2" s="93" t="s">
        <v>317</v>
      </c>
      <c r="E2" s="93" t="s">
        <v>53</v>
      </c>
    </row>
    <row r="3" spans="1:5" ht="98.25" customHeight="1" x14ac:dyDescent="0.2">
      <c r="A3" s="96" t="s">
        <v>92</v>
      </c>
      <c r="B3" s="93" t="s">
        <v>278</v>
      </c>
      <c r="C3" s="93" t="s">
        <v>338</v>
      </c>
      <c r="D3" s="93" t="s">
        <v>318</v>
      </c>
      <c r="E3" s="93"/>
    </row>
    <row r="4" spans="1:5" ht="145.5" customHeight="1" x14ac:dyDescent="0.2">
      <c r="A4" s="96" t="s">
        <v>92</v>
      </c>
      <c r="B4" s="93" t="s">
        <v>150</v>
      </c>
      <c r="C4" s="89" t="s">
        <v>178</v>
      </c>
      <c r="D4" s="93" t="s">
        <v>317</v>
      </c>
      <c r="E4" s="93" t="s">
        <v>52</v>
      </c>
    </row>
    <row r="5" spans="1:5" ht="45" customHeight="1" x14ac:dyDescent="0.2">
      <c r="A5" s="96" t="s">
        <v>92</v>
      </c>
      <c r="B5" s="93" t="s">
        <v>279</v>
      </c>
      <c r="C5" s="93" t="s">
        <v>93</v>
      </c>
      <c r="D5" s="93" t="s">
        <v>318</v>
      </c>
      <c r="E5" s="93"/>
    </row>
    <row r="6" spans="1:5" ht="36.75" customHeight="1" x14ac:dyDescent="0.2">
      <c r="A6" s="96" t="s">
        <v>92</v>
      </c>
      <c r="B6" s="93" t="s">
        <v>280</v>
      </c>
      <c r="C6" s="93" t="s">
        <v>94</v>
      </c>
      <c r="D6" s="93" t="s">
        <v>318</v>
      </c>
      <c r="E6" s="93"/>
    </row>
    <row r="7" spans="1:5" ht="99" customHeight="1" x14ac:dyDescent="0.2">
      <c r="A7" s="96" t="s">
        <v>92</v>
      </c>
      <c r="B7" s="93" t="s">
        <v>281</v>
      </c>
      <c r="C7" s="90" t="s">
        <v>314</v>
      </c>
      <c r="D7" s="93" t="s">
        <v>317</v>
      </c>
      <c r="E7" s="93" t="s">
        <v>209</v>
      </c>
    </row>
    <row r="8" spans="1:5" ht="99" customHeight="1" x14ac:dyDescent="0.2">
      <c r="A8" s="96" t="s">
        <v>84</v>
      </c>
      <c r="B8" s="93" t="s">
        <v>281</v>
      </c>
      <c r="C8" s="89" t="s">
        <v>321</v>
      </c>
      <c r="D8" s="93" t="s">
        <v>317</v>
      </c>
      <c r="E8" s="93" t="s">
        <v>180</v>
      </c>
    </row>
    <row r="9" spans="1:5" ht="39" customHeight="1" x14ac:dyDescent="0.2">
      <c r="A9" s="96" t="s">
        <v>84</v>
      </c>
      <c r="B9" s="93" t="s">
        <v>278</v>
      </c>
      <c r="C9" s="89" t="s">
        <v>297</v>
      </c>
      <c r="D9" s="93" t="s">
        <v>317</v>
      </c>
      <c r="E9" s="93" t="s">
        <v>220</v>
      </c>
    </row>
    <row r="10" spans="1:5" ht="40.5" customHeight="1" x14ac:dyDescent="0.2">
      <c r="A10" s="96" t="s">
        <v>84</v>
      </c>
      <c r="B10" s="93"/>
      <c r="C10" s="89" t="s">
        <v>326</v>
      </c>
      <c r="D10" s="93" t="s">
        <v>317</v>
      </c>
      <c r="E10" s="93" t="s">
        <v>221</v>
      </c>
    </row>
    <row r="11" spans="1:5" ht="42" customHeight="1" x14ac:dyDescent="0.2">
      <c r="A11" s="96" t="s">
        <v>84</v>
      </c>
      <c r="B11" s="93" t="s">
        <v>281</v>
      </c>
      <c r="C11" s="89" t="s">
        <v>115</v>
      </c>
      <c r="D11" s="93" t="s">
        <v>317</v>
      </c>
      <c r="E11" s="93" t="s">
        <v>83</v>
      </c>
    </row>
    <row r="12" spans="1:5" ht="81" customHeight="1" x14ac:dyDescent="0.2">
      <c r="A12" s="96" t="s">
        <v>56</v>
      </c>
      <c r="B12" s="93" t="s">
        <v>282</v>
      </c>
      <c r="C12" s="89" t="s">
        <v>249</v>
      </c>
      <c r="D12" s="93" t="s">
        <v>317</v>
      </c>
      <c r="E12" s="93" t="s">
        <v>57</v>
      </c>
    </row>
    <row r="13" spans="1:5" ht="39" customHeight="1" x14ac:dyDescent="0.2">
      <c r="A13" s="96" t="s">
        <v>56</v>
      </c>
      <c r="B13" s="93" t="s">
        <v>282</v>
      </c>
      <c r="C13" s="89" t="s">
        <v>308</v>
      </c>
      <c r="D13" s="93" t="s">
        <v>329</v>
      </c>
      <c r="E13" s="93" t="s">
        <v>78</v>
      </c>
    </row>
    <row r="14" spans="1:5" ht="36" customHeight="1" x14ac:dyDescent="0.2">
      <c r="A14" s="96" t="s">
        <v>56</v>
      </c>
      <c r="B14" s="93" t="s">
        <v>282</v>
      </c>
      <c r="C14" s="93" t="s">
        <v>95</v>
      </c>
      <c r="D14" s="93" t="s">
        <v>318</v>
      </c>
      <c r="E14" s="93"/>
    </row>
    <row r="15" spans="1:5" ht="36" customHeight="1" x14ac:dyDescent="0.2">
      <c r="A15" s="96" t="s">
        <v>56</v>
      </c>
      <c r="B15" s="93" t="s">
        <v>282</v>
      </c>
      <c r="C15" s="93" t="s">
        <v>96</v>
      </c>
      <c r="D15" s="93" t="s">
        <v>318</v>
      </c>
      <c r="E15" s="93"/>
    </row>
    <row r="16" spans="1:5" ht="18" customHeight="1" x14ac:dyDescent="0.2">
      <c r="A16" s="96" t="s">
        <v>56</v>
      </c>
      <c r="B16" s="93" t="s">
        <v>282</v>
      </c>
      <c r="C16" s="93" t="s">
        <v>97</v>
      </c>
      <c r="D16" s="93" t="s">
        <v>318</v>
      </c>
      <c r="E16" s="93"/>
    </row>
    <row r="17" spans="1:5" ht="19.5" customHeight="1" x14ac:dyDescent="0.2">
      <c r="A17" s="96" t="s">
        <v>56</v>
      </c>
      <c r="B17" s="93" t="s">
        <v>282</v>
      </c>
      <c r="C17" s="93" t="s">
        <v>98</v>
      </c>
      <c r="D17" s="93" t="s">
        <v>318</v>
      </c>
      <c r="E17" s="93"/>
    </row>
    <row r="18" spans="1:5" ht="20.25" customHeight="1" x14ac:dyDescent="0.2">
      <c r="A18" s="96" t="s">
        <v>56</v>
      </c>
      <c r="B18" s="93" t="s">
        <v>282</v>
      </c>
      <c r="C18" s="93" t="s">
        <v>99</v>
      </c>
      <c r="D18" s="93" t="s">
        <v>318</v>
      </c>
      <c r="E18" s="93"/>
    </row>
    <row r="19" spans="1:5" ht="36" customHeight="1" x14ac:dyDescent="0.2">
      <c r="A19" s="96" t="s">
        <v>56</v>
      </c>
      <c r="B19" s="93" t="s">
        <v>282</v>
      </c>
      <c r="C19" s="93" t="s">
        <v>100</v>
      </c>
      <c r="D19" s="93" t="s">
        <v>318</v>
      </c>
      <c r="E19" s="93"/>
    </row>
    <row r="20" spans="1:5" ht="56.25" customHeight="1" x14ac:dyDescent="0.2">
      <c r="A20" s="96" t="s">
        <v>81</v>
      </c>
      <c r="B20" s="93"/>
      <c r="C20" s="89" t="s">
        <v>341</v>
      </c>
      <c r="D20" s="93" t="s">
        <v>317</v>
      </c>
      <c r="E20" s="93" t="s">
        <v>265</v>
      </c>
    </row>
    <row r="21" spans="1:5" ht="48" customHeight="1" x14ac:dyDescent="0.2">
      <c r="A21" s="96" t="s">
        <v>81</v>
      </c>
      <c r="B21" s="93"/>
      <c r="C21" s="89" t="s">
        <v>342</v>
      </c>
      <c r="D21" s="93" t="s">
        <v>317</v>
      </c>
      <c r="E21" s="93" t="s">
        <v>82</v>
      </c>
    </row>
  </sheetData>
  <pageMargins left="0.7" right="0.7" top="0.75" bottom="0.75" header="0.3" footer="0.3"/>
  <pageSetup paperSize="9" orientation="portrait" verticalDpi="0"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96FD-204D-4C9C-93D0-4F37080291C6}">
  <dimension ref="A1:L156"/>
  <sheetViews>
    <sheetView zoomScale="115" zoomScaleNormal="115" workbookViewId="0">
      <selection activeCell="A5" sqref="A5"/>
    </sheetView>
  </sheetViews>
  <sheetFormatPr baseColWidth="10" defaultColWidth="8.83203125" defaultRowHeight="15" x14ac:dyDescent="0.2"/>
  <cols>
    <col min="1" max="1" width="35.6640625" customWidth="1"/>
    <col min="3" max="3" width="11.1640625" bestFit="1" customWidth="1"/>
    <col min="4" max="4" width="14.1640625" bestFit="1" customWidth="1"/>
    <col min="5" max="5" width="11" bestFit="1" customWidth="1"/>
  </cols>
  <sheetData>
    <row r="1" spans="1:12" x14ac:dyDescent="0.2">
      <c r="A1" s="98" t="s">
        <v>336</v>
      </c>
      <c r="B1" s="98"/>
      <c r="C1" s="98"/>
      <c r="D1" s="98"/>
      <c r="E1" s="98"/>
      <c r="F1" s="98"/>
      <c r="G1" s="98"/>
      <c r="H1" s="98"/>
      <c r="I1" s="98"/>
      <c r="J1" s="98"/>
    </row>
    <row r="2" spans="1:12" x14ac:dyDescent="0.2">
      <c r="A2" s="98"/>
      <c r="B2" s="98"/>
      <c r="C2" s="98"/>
      <c r="D2" s="98"/>
      <c r="E2" s="98"/>
      <c r="F2" s="98"/>
      <c r="G2" s="98"/>
      <c r="H2" s="98"/>
      <c r="I2" s="98"/>
      <c r="J2" s="98"/>
      <c r="L2" s="10"/>
    </row>
    <row r="3" spans="1:12" x14ac:dyDescent="0.2">
      <c r="A3" s="98"/>
      <c r="B3" s="98"/>
      <c r="C3" s="98"/>
      <c r="D3" s="98"/>
      <c r="E3" s="98"/>
      <c r="F3" s="98"/>
      <c r="G3" s="98"/>
      <c r="H3" s="98"/>
      <c r="I3" s="98"/>
      <c r="J3" s="98"/>
    </row>
    <row r="4" spans="1:12" x14ac:dyDescent="0.2">
      <c r="A4" s="98"/>
      <c r="B4" s="98"/>
      <c r="C4" s="98"/>
      <c r="D4" s="98"/>
      <c r="E4" s="98"/>
      <c r="F4" s="98"/>
      <c r="G4" s="98"/>
      <c r="H4" s="98"/>
      <c r="I4" s="98"/>
      <c r="J4" s="98"/>
    </row>
    <row r="5" spans="1:12" x14ac:dyDescent="0.2">
      <c r="A5" s="6"/>
      <c r="B5" s="6"/>
      <c r="C5" s="6"/>
      <c r="D5" s="6"/>
      <c r="E5" s="6"/>
      <c r="F5" s="6"/>
      <c r="G5" s="6"/>
      <c r="H5" s="6"/>
      <c r="I5" s="6"/>
      <c r="J5" s="6"/>
    </row>
    <row r="6" spans="1:12" x14ac:dyDescent="0.2">
      <c r="A6" s="17" t="s">
        <v>0</v>
      </c>
    </row>
    <row r="7" spans="1:12" x14ac:dyDescent="0.2">
      <c r="A7" s="9"/>
    </row>
    <row r="8" spans="1:12" x14ac:dyDescent="0.2">
      <c r="A8" s="18" t="s">
        <v>52</v>
      </c>
      <c r="B8" s="18" t="s">
        <v>54</v>
      </c>
      <c r="C8" s="22"/>
      <c r="D8" s="22"/>
      <c r="E8" s="22"/>
    </row>
    <row r="9" spans="1:12" s="29" customFormat="1" x14ac:dyDescent="0.2">
      <c r="A9" s="30" t="s">
        <v>89</v>
      </c>
      <c r="B9" s="28"/>
    </row>
    <row r="10" spans="1:12" s="29" customFormat="1" x14ac:dyDescent="0.2">
      <c r="A10" s="1" t="s">
        <v>37</v>
      </c>
      <c r="B10" s="28"/>
    </row>
    <row r="11" spans="1:12" s="29" customFormat="1" x14ac:dyDescent="0.2">
      <c r="A11" s="39" t="s">
        <v>177</v>
      </c>
      <c r="B11" s="28"/>
    </row>
    <row r="12" spans="1:12" s="29" customFormat="1" x14ac:dyDescent="0.2">
      <c r="A12" s="29" t="s">
        <v>176</v>
      </c>
      <c r="B12" s="28"/>
    </row>
    <row r="13" spans="1:12" s="29" customFormat="1" x14ac:dyDescent="0.2">
      <c r="A13" s="29" t="s">
        <v>174</v>
      </c>
      <c r="B13" s="28"/>
    </row>
    <row r="14" spans="1:12" s="29" customFormat="1" x14ac:dyDescent="0.2">
      <c r="B14" s="28"/>
    </row>
    <row r="15" spans="1:12" s="29" customFormat="1" x14ac:dyDescent="0.2">
      <c r="A15" s="28" t="s">
        <v>38</v>
      </c>
      <c r="B15" s="28"/>
    </row>
    <row r="16" spans="1:12" s="29" customFormat="1" x14ac:dyDescent="0.2">
      <c r="A16" s="7" t="s">
        <v>166</v>
      </c>
      <c r="B16" s="28"/>
    </row>
    <row r="17" spans="1:5" s="29" customFormat="1" x14ac:dyDescent="0.2">
      <c r="A17" s="7" t="s">
        <v>175</v>
      </c>
      <c r="B17" s="28"/>
    </row>
    <row r="18" spans="1:5" s="29" customFormat="1" x14ac:dyDescent="0.2">
      <c r="A18" s="7"/>
      <c r="B18" s="28"/>
    </row>
    <row r="19" spans="1:5" s="29" customFormat="1" x14ac:dyDescent="0.2">
      <c r="A19" s="40" t="s">
        <v>40</v>
      </c>
      <c r="B19" s="28"/>
      <c r="C19" t="s">
        <v>181</v>
      </c>
      <c r="D19" t="s">
        <v>182</v>
      </c>
      <c r="E19" t="s">
        <v>183</v>
      </c>
    </row>
    <row r="20" spans="1:5" s="29" customFormat="1" x14ac:dyDescent="0.2">
      <c r="A20" s="7" t="s">
        <v>151</v>
      </c>
      <c r="B20" s="28"/>
      <c r="C20" s="12">
        <v>3.1E-2</v>
      </c>
      <c r="D20" s="29" t="s">
        <v>50</v>
      </c>
      <c r="E20" s="29" t="s">
        <v>153</v>
      </c>
    </row>
    <row r="21" spans="1:5" s="29" customFormat="1" x14ac:dyDescent="0.2">
      <c r="A21" s="7" t="s">
        <v>152</v>
      </c>
      <c r="B21" s="28"/>
      <c r="C21" s="12">
        <v>0.192</v>
      </c>
      <c r="D21" s="29" t="s">
        <v>50</v>
      </c>
      <c r="E21" s="29" t="s">
        <v>185</v>
      </c>
    </row>
    <row r="22" spans="1:5" s="29" customFormat="1" x14ac:dyDescent="0.2">
      <c r="A22" s="7" t="s">
        <v>154</v>
      </c>
      <c r="B22" s="28"/>
      <c r="C22" s="12">
        <v>220</v>
      </c>
      <c r="D22" s="29" t="s">
        <v>157</v>
      </c>
      <c r="E22" s="29" t="s">
        <v>187</v>
      </c>
    </row>
    <row r="23" spans="1:5" s="29" customFormat="1" x14ac:dyDescent="0.2">
      <c r="A23" s="7" t="s">
        <v>155</v>
      </c>
      <c r="B23" s="28"/>
      <c r="C23" s="29">
        <f>C22</f>
        <v>220</v>
      </c>
      <c r="D23" s="29" t="s">
        <v>157</v>
      </c>
      <c r="E23" s="29" t="s">
        <v>158</v>
      </c>
    </row>
    <row r="24" spans="1:5" s="29" customFormat="1" x14ac:dyDescent="0.2">
      <c r="A24" s="7" t="s">
        <v>156</v>
      </c>
      <c r="B24" s="28"/>
      <c r="C24" s="12">
        <f>C22/220</f>
        <v>1</v>
      </c>
      <c r="D24" s="29" t="s">
        <v>157</v>
      </c>
      <c r="E24" s="29" t="s">
        <v>159</v>
      </c>
    </row>
    <row r="25" spans="1:5" s="29" customFormat="1" x14ac:dyDescent="0.2">
      <c r="A25" s="7"/>
      <c r="B25" s="28"/>
    </row>
    <row r="26" spans="1:5" s="29" customFormat="1" x14ac:dyDescent="0.2">
      <c r="A26" s="39" t="s">
        <v>161</v>
      </c>
      <c r="B26" s="28"/>
      <c r="C26" s="42">
        <f>3.72*C20</f>
        <v>0.11532000000000001</v>
      </c>
      <c r="D26" t="s">
        <v>47</v>
      </c>
      <c r="E26" s="29" t="s">
        <v>162</v>
      </c>
    </row>
    <row r="27" spans="1:5" s="29" customFormat="1" x14ac:dyDescent="0.2">
      <c r="A27" s="39" t="s">
        <v>160</v>
      </c>
      <c r="B27" s="28"/>
      <c r="C27" s="42">
        <f>3.72*C21</f>
        <v>0.7142400000000001</v>
      </c>
      <c r="D27" t="s">
        <v>47</v>
      </c>
      <c r="E27" s="29" t="s">
        <v>162</v>
      </c>
    </row>
    <row r="28" spans="1:5" s="29" customFormat="1" x14ac:dyDescent="0.2">
      <c r="A28" s="43" t="s">
        <v>167</v>
      </c>
      <c r="B28" s="28"/>
      <c r="C28" s="41">
        <f>0.8357*0.09/20</f>
        <v>3.7606499999999999E-3</v>
      </c>
      <c r="D28" t="s">
        <v>47</v>
      </c>
      <c r="E28" s="29" t="s">
        <v>168</v>
      </c>
    </row>
    <row r="29" spans="1:5" s="29" customFormat="1" x14ac:dyDescent="0.2">
      <c r="A29" s="39"/>
      <c r="B29" s="28"/>
      <c r="D29"/>
    </row>
    <row r="30" spans="1:5" s="29" customFormat="1" x14ac:dyDescent="0.2">
      <c r="A30" s="39" t="s">
        <v>163</v>
      </c>
      <c r="B30" s="28"/>
      <c r="C30" s="42">
        <f>C23*C26</f>
        <v>25.3704</v>
      </c>
      <c r="D30" t="s">
        <v>47</v>
      </c>
      <c r="E30" s="29" t="s">
        <v>169</v>
      </c>
    </row>
    <row r="31" spans="1:5" s="29" customFormat="1" x14ac:dyDescent="0.2">
      <c r="A31" s="39" t="s">
        <v>164</v>
      </c>
      <c r="B31" s="28"/>
      <c r="C31" s="42">
        <f>C27*C24+C28*C23</f>
        <v>1.5415830000000001</v>
      </c>
      <c r="D31" t="s">
        <v>47</v>
      </c>
      <c r="E31" s="29" t="s">
        <v>170</v>
      </c>
    </row>
    <row r="32" spans="1:5" s="29" customFormat="1" x14ac:dyDescent="0.2">
      <c r="A32" s="39" t="s">
        <v>109</v>
      </c>
      <c r="B32" s="28"/>
      <c r="C32" s="13">
        <f>C30-C31</f>
        <v>23.828817000000001</v>
      </c>
      <c r="D32" t="s">
        <v>47</v>
      </c>
    </row>
    <row r="33" spans="1:5" s="29" customFormat="1" x14ac:dyDescent="0.2">
      <c r="A33" s="39" t="s">
        <v>109</v>
      </c>
      <c r="B33" s="28"/>
      <c r="C33" s="47">
        <f>(C30-C31)/C30</f>
        <v>0.9392369454167061</v>
      </c>
      <c r="D33"/>
    </row>
    <row r="34" spans="1:5" s="29" customFormat="1" x14ac:dyDescent="0.2">
      <c r="A34" s="39"/>
      <c r="B34" s="28"/>
      <c r="D34"/>
    </row>
    <row r="35" spans="1:5" s="29" customFormat="1" x14ac:dyDescent="0.2">
      <c r="A35" s="39" t="s">
        <v>163</v>
      </c>
      <c r="B35" s="28"/>
      <c r="C35" s="42">
        <f>C20*C23</f>
        <v>6.82</v>
      </c>
      <c r="D35" t="s">
        <v>165</v>
      </c>
    </row>
    <row r="36" spans="1:5" s="29" customFormat="1" x14ac:dyDescent="0.2">
      <c r="A36" s="39" t="s">
        <v>164</v>
      </c>
      <c r="B36" s="28"/>
      <c r="C36" s="42">
        <f>C24*C21</f>
        <v>0.192</v>
      </c>
      <c r="D36" t="s">
        <v>165</v>
      </c>
    </row>
    <row r="37" spans="1:5" s="29" customFormat="1" x14ac:dyDescent="0.2">
      <c r="A37" s="39" t="s">
        <v>109</v>
      </c>
      <c r="B37" s="28"/>
      <c r="C37" s="13">
        <f>C35-C36</f>
        <v>6.6280000000000001</v>
      </c>
      <c r="D37" t="s">
        <v>165</v>
      </c>
    </row>
    <row r="38" spans="1:5" s="29" customFormat="1" x14ac:dyDescent="0.2">
      <c r="A38" s="39" t="s">
        <v>109</v>
      </c>
      <c r="B38" s="28"/>
      <c r="C38" s="47">
        <f>(C35-C36)/C35</f>
        <v>0.97184750733137826</v>
      </c>
      <c r="D38"/>
    </row>
    <row r="39" spans="1:5" s="29" customFormat="1" x14ac:dyDescent="0.2">
      <c r="A39" s="39"/>
      <c r="B39" s="28"/>
      <c r="C39" s="44"/>
      <c r="D39"/>
    </row>
    <row r="40" spans="1:5" s="29" customFormat="1" x14ac:dyDescent="0.2">
      <c r="A40" s="28" t="s">
        <v>173</v>
      </c>
      <c r="B40" s="28"/>
      <c r="C40" s="14">
        <v>6</v>
      </c>
      <c r="D40" s="29" t="s">
        <v>171</v>
      </c>
      <c r="E40" s="45" t="s">
        <v>172</v>
      </c>
    </row>
    <row r="41" spans="1:5" s="29" customFormat="1" x14ac:dyDescent="0.2">
      <c r="A41" s="28"/>
      <c r="B41" s="28"/>
    </row>
    <row r="42" spans="1:5" x14ac:dyDescent="0.2">
      <c r="A42" s="18" t="s">
        <v>53</v>
      </c>
      <c r="B42" s="18" t="s">
        <v>55</v>
      </c>
      <c r="C42" s="22"/>
      <c r="D42" s="22"/>
      <c r="E42" s="22"/>
    </row>
    <row r="43" spans="1:5" x14ac:dyDescent="0.2">
      <c r="A43" s="30" t="s">
        <v>89</v>
      </c>
    </row>
    <row r="44" spans="1:5" s="29" customFormat="1" x14ac:dyDescent="0.2">
      <c r="A44" s="1" t="s">
        <v>37</v>
      </c>
      <c r="B44" s="28"/>
    </row>
    <row r="45" spans="1:5" s="29" customFormat="1" x14ac:dyDescent="0.2">
      <c r="A45" s="39" t="s">
        <v>205</v>
      </c>
      <c r="B45" s="28"/>
    </row>
    <row r="46" spans="1:5" s="29" customFormat="1" x14ac:dyDescent="0.2">
      <c r="A46" s="39" t="s">
        <v>206</v>
      </c>
      <c r="B46" s="28"/>
    </row>
    <row r="47" spans="1:5" s="29" customFormat="1" x14ac:dyDescent="0.2">
      <c r="A47" s="28"/>
      <c r="B47" s="28"/>
    </row>
    <row r="48" spans="1:5" s="29" customFormat="1" x14ac:dyDescent="0.2">
      <c r="A48" s="28" t="s">
        <v>38</v>
      </c>
      <c r="B48" s="28"/>
    </row>
    <row r="49" spans="1:5" s="29" customFormat="1" x14ac:dyDescent="0.2">
      <c r="A49" s="7" t="s">
        <v>207</v>
      </c>
      <c r="B49" s="28"/>
    </row>
    <row r="50" spans="1:5" s="29" customFormat="1" x14ac:dyDescent="0.2">
      <c r="A50" s="7" t="s">
        <v>208</v>
      </c>
      <c r="B50" s="28"/>
    </row>
    <row r="51" spans="1:5" s="29" customFormat="1" x14ac:dyDescent="0.2">
      <c r="A51" s="39"/>
      <c r="B51" s="28"/>
    </row>
    <row r="52" spans="1:5" s="29" customFormat="1" x14ac:dyDescent="0.2">
      <c r="A52" s="40" t="s">
        <v>40</v>
      </c>
      <c r="B52" s="39" t="s">
        <v>42</v>
      </c>
      <c r="C52" t="s">
        <v>181</v>
      </c>
      <c r="D52" t="s">
        <v>182</v>
      </c>
      <c r="E52" t="s">
        <v>183</v>
      </c>
    </row>
    <row r="53" spans="1:5" s="29" customFormat="1" x14ac:dyDescent="0.2">
      <c r="A53" s="39" t="s">
        <v>202</v>
      </c>
      <c r="B53" s="39"/>
      <c r="C53" s="12">
        <v>419</v>
      </c>
      <c r="D53" s="29" t="s">
        <v>47</v>
      </c>
      <c r="E53" s="50" t="s">
        <v>203</v>
      </c>
    </row>
    <row r="54" spans="1:5" s="29" customFormat="1" x14ac:dyDescent="0.2">
      <c r="A54" s="43" t="s">
        <v>190</v>
      </c>
      <c r="B54" s="58">
        <v>3</v>
      </c>
      <c r="C54" s="55">
        <f>C53/B54</f>
        <v>139.66666666666666</v>
      </c>
      <c r="D54" s="29" t="s">
        <v>204</v>
      </c>
    </row>
    <row r="55" spans="1:5" s="29" customFormat="1" x14ac:dyDescent="0.2">
      <c r="A55" s="39" t="s">
        <v>191</v>
      </c>
      <c r="B55" s="58">
        <v>4</v>
      </c>
      <c r="C55" s="29">
        <f>C53/B55</f>
        <v>104.75</v>
      </c>
      <c r="D55" s="29" t="s">
        <v>204</v>
      </c>
    </row>
    <row r="56" spans="1:5" s="29" customFormat="1" x14ac:dyDescent="0.2">
      <c r="A56" s="39" t="s">
        <v>44</v>
      </c>
      <c r="B56" s="39"/>
      <c r="C56" s="15">
        <f>C55-C54</f>
        <v>-34.916666666666657</v>
      </c>
      <c r="D56" s="29" t="s">
        <v>204</v>
      </c>
    </row>
    <row r="57" spans="1:5" s="29" customFormat="1" x14ac:dyDescent="0.2">
      <c r="A57" s="39"/>
      <c r="B57" s="39"/>
    </row>
    <row r="58" spans="1:5" s="29" customFormat="1" x14ac:dyDescent="0.2">
      <c r="A58" s="39" t="s">
        <v>189</v>
      </c>
      <c r="B58" s="39"/>
      <c r="C58" s="12">
        <v>1200</v>
      </c>
      <c r="D58" s="29" t="s">
        <v>50</v>
      </c>
      <c r="E58" s="37" t="s">
        <v>139</v>
      </c>
    </row>
    <row r="59" spans="1:5" s="29" customFormat="1" x14ac:dyDescent="0.2">
      <c r="A59" s="39" t="s">
        <v>190</v>
      </c>
      <c r="B59" s="39">
        <f>B54</f>
        <v>3</v>
      </c>
      <c r="C59" s="29">
        <f>C58/B59</f>
        <v>400</v>
      </c>
      <c r="D59" s="29" t="s">
        <v>198</v>
      </c>
    </row>
    <row r="60" spans="1:5" s="29" customFormat="1" x14ac:dyDescent="0.2">
      <c r="A60" s="39" t="s">
        <v>191</v>
      </c>
      <c r="B60" s="39">
        <f>B55</f>
        <v>4</v>
      </c>
      <c r="C60" s="29">
        <f>C58/B60</f>
        <v>300</v>
      </c>
      <c r="D60" s="29" t="s">
        <v>198</v>
      </c>
    </row>
    <row r="61" spans="1:5" s="29" customFormat="1" x14ac:dyDescent="0.2">
      <c r="A61" s="39" t="s">
        <v>192</v>
      </c>
      <c r="B61" s="39"/>
      <c r="C61" s="14">
        <f>C60-C59</f>
        <v>-100</v>
      </c>
      <c r="D61" s="29" t="s">
        <v>198</v>
      </c>
      <c r="E61" s="50"/>
    </row>
    <row r="62" spans="1:5" s="29" customFormat="1" x14ac:dyDescent="0.2">
      <c r="A62" s="39"/>
      <c r="B62" s="39"/>
      <c r="E62" s="50"/>
    </row>
    <row r="63" spans="1:5" s="29" customFormat="1" x14ac:dyDescent="0.2">
      <c r="A63" s="39" t="s">
        <v>195</v>
      </c>
      <c r="B63" s="39"/>
      <c r="C63" s="12">
        <v>20000</v>
      </c>
      <c r="D63" s="29" t="s">
        <v>199</v>
      </c>
      <c r="E63" s="37" t="s">
        <v>286</v>
      </c>
    </row>
    <row r="64" spans="1:5" s="29" customFormat="1" x14ac:dyDescent="0.2">
      <c r="A64" s="39" t="s">
        <v>190</v>
      </c>
      <c r="B64" s="39">
        <f>B54</f>
        <v>3</v>
      </c>
      <c r="C64" s="55">
        <f>C63/B64</f>
        <v>6666.666666666667</v>
      </c>
      <c r="D64" s="29" t="s">
        <v>200</v>
      </c>
      <c r="E64" s="83" t="s">
        <v>315</v>
      </c>
    </row>
    <row r="65" spans="1:5" s="29" customFormat="1" x14ac:dyDescent="0.2">
      <c r="A65" s="39" t="s">
        <v>191</v>
      </c>
      <c r="B65" s="39">
        <f>B55</f>
        <v>4</v>
      </c>
      <c r="C65" s="29">
        <f>C63/B65</f>
        <v>5000</v>
      </c>
      <c r="D65" s="29" t="s">
        <v>200</v>
      </c>
      <c r="E65" s="83" t="s">
        <v>316</v>
      </c>
    </row>
    <row r="66" spans="1:5" s="29" customFormat="1" x14ac:dyDescent="0.2">
      <c r="A66" s="39" t="s">
        <v>192</v>
      </c>
      <c r="B66" s="39"/>
      <c r="C66" s="15">
        <f>C65-C64</f>
        <v>-1666.666666666667</v>
      </c>
      <c r="D66" s="29" t="s">
        <v>200</v>
      </c>
      <c r="E66" s="50"/>
    </row>
    <row r="67" spans="1:5" s="29" customFormat="1" x14ac:dyDescent="0.2">
      <c r="A67" s="39"/>
      <c r="B67" s="28"/>
    </row>
    <row r="68" spans="1:5" s="29" customFormat="1" x14ac:dyDescent="0.2">
      <c r="A68" s="39" t="s">
        <v>188</v>
      </c>
      <c r="B68" s="28"/>
      <c r="C68" s="12">
        <v>4</v>
      </c>
      <c r="D68" s="29" t="s">
        <v>157</v>
      </c>
      <c r="E68" s="29" t="s">
        <v>197</v>
      </c>
    </row>
    <row r="69" spans="1:5" s="29" customFormat="1" x14ac:dyDescent="0.2">
      <c r="A69" s="39" t="s">
        <v>193</v>
      </c>
      <c r="B69" s="28"/>
      <c r="C69" s="15">
        <f>C56*C68</f>
        <v>-139.66666666666663</v>
      </c>
      <c r="D69" s="29" t="s">
        <v>204</v>
      </c>
      <c r="E69" s="29" t="s">
        <v>201</v>
      </c>
    </row>
    <row r="70" spans="1:5" s="29" customFormat="1" x14ac:dyDescent="0.2">
      <c r="A70" s="39" t="s">
        <v>194</v>
      </c>
      <c r="B70" s="28"/>
      <c r="C70" s="14">
        <f>C61*C68</f>
        <v>-400</v>
      </c>
      <c r="D70" s="29" t="s">
        <v>198</v>
      </c>
      <c r="E70" s="29" t="s">
        <v>201</v>
      </c>
    </row>
    <row r="71" spans="1:5" s="28" customFormat="1" x14ac:dyDescent="0.2">
      <c r="A71" s="39" t="s">
        <v>196</v>
      </c>
      <c r="C71" s="71">
        <f>C66*C68</f>
        <v>-6666.6666666666679</v>
      </c>
      <c r="D71" s="29" t="s">
        <v>200</v>
      </c>
      <c r="E71" s="29" t="s">
        <v>201</v>
      </c>
    </row>
    <row r="72" spans="1:5" s="29" customFormat="1" x14ac:dyDescent="0.2"/>
    <row r="73" spans="1:5" s="29" customFormat="1" x14ac:dyDescent="0.2">
      <c r="A73" s="18" t="s">
        <v>209</v>
      </c>
      <c r="B73" s="18" t="s">
        <v>210</v>
      </c>
      <c r="C73" s="22"/>
      <c r="D73" s="22"/>
      <c r="E73" s="22"/>
    </row>
    <row r="74" spans="1:5" s="29" customFormat="1" x14ac:dyDescent="0.2">
      <c r="A74" s="30" t="s">
        <v>319</v>
      </c>
    </row>
    <row r="75" spans="1:5" s="29" customFormat="1" x14ac:dyDescent="0.2">
      <c r="A75" s="1" t="s">
        <v>37</v>
      </c>
    </row>
    <row r="76" spans="1:5" s="29" customFormat="1" x14ac:dyDescent="0.2">
      <c r="A76" s="29" t="s">
        <v>225</v>
      </c>
    </row>
    <row r="77" spans="1:5" s="29" customFormat="1" x14ac:dyDescent="0.2">
      <c r="A77" s="43" t="s">
        <v>224</v>
      </c>
    </row>
    <row r="78" spans="1:5" s="29" customFormat="1" x14ac:dyDescent="0.2"/>
    <row r="79" spans="1:5" s="29" customFormat="1" x14ac:dyDescent="0.2">
      <c r="A79" s="28" t="s">
        <v>211</v>
      </c>
    </row>
    <row r="80" spans="1:5" s="29" customFormat="1" x14ac:dyDescent="0.2">
      <c r="A80" s="39" t="s">
        <v>227</v>
      </c>
    </row>
    <row r="81" spans="1:6" s="29" customFormat="1" x14ac:dyDescent="0.2">
      <c r="A81" s="59" t="s">
        <v>218</v>
      </c>
    </row>
    <row r="82" spans="1:6" s="29" customFormat="1" x14ac:dyDescent="0.2">
      <c r="A82" s="59" t="s">
        <v>226</v>
      </c>
    </row>
    <row r="83" spans="1:6" s="29" customFormat="1" x14ac:dyDescent="0.2"/>
    <row r="84" spans="1:6" s="29" customFormat="1" x14ac:dyDescent="0.2">
      <c r="A84" s="40" t="s">
        <v>40</v>
      </c>
      <c r="B84" s="39"/>
      <c r="C84" t="s">
        <v>181</v>
      </c>
      <c r="D84" t="s">
        <v>182</v>
      </c>
      <c r="E84" t="s">
        <v>183</v>
      </c>
    </row>
    <row r="85" spans="1:6" s="29" customFormat="1" x14ac:dyDescent="0.2">
      <c r="A85" s="29" t="s">
        <v>192</v>
      </c>
      <c r="C85" s="42">
        <v>25</v>
      </c>
      <c r="D85" s="29" t="s">
        <v>47</v>
      </c>
      <c r="E85" s="29" t="s">
        <v>320</v>
      </c>
    </row>
    <row r="86" spans="1:6" s="29" customFormat="1" x14ac:dyDescent="0.2">
      <c r="C86" s="42"/>
    </row>
    <row r="87" spans="1:6" s="29" customFormat="1" ht="32" x14ac:dyDescent="0.2">
      <c r="A87" s="72" t="s">
        <v>287</v>
      </c>
      <c r="B87" s="73"/>
      <c r="C87" s="74">
        <v>11</v>
      </c>
      <c r="D87" s="73" t="s">
        <v>216</v>
      </c>
      <c r="E87" s="73" t="s">
        <v>214</v>
      </c>
      <c r="F87" s="73"/>
    </row>
    <row r="88" spans="1:6" s="29" customFormat="1" x14ac:dyDescent="0.2">
      <c r="A88" s="29" t="s">
        <v>288</v>
      </c>
      <c r="C88" s="35">
        <f>C85/C87</f>
        <v>2.2727272727272729</v>
      </c>
      <c r="D88" s="29" t="s">
        <v>215</v>
      </c>
      <c r="E88" s="75" t="s">
        <v>289</v>
      </c>
    </row>
    <row r="89" spans="1:6" s="29" customFormat="1" x14ac:dyDescent="0.2">
      <c r="E89" s="50"/>
    </row>
    <row r="90" spans="1:6" s="29" customFormat="1" x14ac:dyDescent="0.2">
      <c r="A90" s="29" t="s">
        <v>62</v>
      </c>
      <c r="C90" s="67">
        <v>10430000</v>
      </c>
      <c r="D90" s="29" t="s">
        <v>65</v>
      </c>
      <c r="E90" s="29" t="s">
        <v>214</v>
      </c>
    </row>
    <row r="91" spans="1:6" s="29" customFormat="1" x14ac:dyDescent="0.2">
      <c r="A91" s="29" t="s">
        <v>14</v>
      </c>
      <c r="C91" s="67">
        <v>9000</v>
      </c>
      <c r="D91" s="29" t="s">
        <v>290</v>
      </c>
      <c r="E91" s="29" t="s">
        <v>214</v>
      </c>
    </row>
    <row r="92" spans="1:6" s="29" customFormat="1" ht="16" x14ac:dyDescent="0.2">
      <c r="A92" s="51" t="s">
        <v>219</v>
      </c>
      <c r="C92" s="76">
        <f>C90*0.33*C85/C91</f>
        <v>9560.8333333333339</v>
      </c>
      <c r="D92" s="60" t="s">
        <v>65</v>
      </c>
      <c r="E92" s="60" t="s">
        <v>295</v>
      </c>
    </row>
    <row r="93" spans="1:6" s="29" customFormat="1" x14ac:dyDescent="0.2">
      <c r="A93" s="51"/>
    </row>
    <row r="94" spans="1:6" s="29" customFormat="1" x14ac:dyDescent="0.2">
      <c r="E94" s="52"/>
    </row>
    <row r="95" spans="1:6" s="29" customFormat="1" x14ac:dyDescent="0.2">
      <c r="C95" s="42"/>
    </row>
    <row r="96" spans="1:6" s="29" customFormat="1" x14ac:dyDescent="0.2">
      <c r="C96" s="42"/>
    </row>
    <row r="97" spans="1:5" s="29" customFormat="1" x14ac:dyDescent="0.2">
      <c r="C97" s="42"/>
    </row>
    <row r="98" spans="1:5" s="29" customFormat="1" x14ac:dyDescent="0.2"/>
    <row r="99" spans="1:5" s="29" customFormat="1" x14ac:dyDescent="0.2">
      <c r="A99" s="49"/>
    </row>
    <row r="100" spans="1:5" s="29" customFormat="1" x14ac:dyDescent="0.2"/>
    <row r="101" spans="1:5" s="29" customFormat="1" x14ac:dyDescent="0.2">
      <c r="A101" s="28"/>
      <c r="B101" s="28"/>
    </row>
    <row r="102" spans="1:5" s="30" customFormat="1" x14ac:dyDescent="0.2">
      <c r="B102" s="31"/>
    </row>
    <row r="103" spans="1:5" s="29" customFormat="1" x14ac:dyDescent="0.2">
      <c r="A103" s="28"/>
    </row>
    <row r="104" spans="1:5" s="29" customFormat="1" x14ac:dyDescent="0.2"/>
    <row r="105" spans="1:5" s="29" customFormat="1" x14ac:dyDescent="0.2"/>
    <row r="106" spans="1:5" s="29" customFormat="1" x14ac:dyDescent="0.2"/>
    <row r="107" spans="1:5" s="29" customFormat="1" x14ac:dyDescent="0.2">
      <c r="A107" s="28"/>
    </row>
    <row r="108" spans="1:5" s="29" customFormat="1" x14ac:dyDescent="0.2">
      <c r="A108" s="39"/>
    </row>
    <row r="109" spans="1:5" s="29" customFormat="1" x14ac:dyDescent="0.2">
      <c r="A109" s="39"/>
    </row>
    <row r="110" spans="1:5" s="29" customFormat="1" x14ac:dyDescent="0.2">
      <c r="A110" s="39"/>
    </row>
    <row r="111" spans="1:5" s="29" customFormat="1" x14ac:dyDescent="0.2">
      <c r="A111" s="28"/>
    </row>
    <row r="112" spans="1:5" s="29" customFormat="1" x14ac:dyDescent="0.2">
      <c r="E112" s="50"/>
    </row>
    <row r="113" spans="1:7" s="29" customFormat="1" x14ac:dyDescent="0.2">
      <c r="C113" s="53"/>
      <c r="E113" s="50"/>
      <c r="G113" s="54"/>
    </row>
    <row r="114" spans="1:7" s="29" customFormat="1" x14ac:dyDescent="0.2"/>
    <row r="115" spans="1:7" s="29" customFormat="1" x14ac:dyDescent="0.2"/>
    <row r="116" spans="1:7" s="29" customFormat="1" x14ac:dyDescent="0.2"/>
    <row r="117" spans="1:7" s="29" customFormat="1" x14ac:dyDescent="0.2"/>
    <row r="118" spans="1:7" s="29" customFormat="1" x14ac:dyDescent="0.2">
      <c r="C118" s="42"/>
      <c r="D118" s="45"/>
    </row>
    <row r="119" spans="1:7" s="29" customFormat="1" x14ac:dyDescent="0.2"/>
    <row r="120" spans="1:7" s="29" customFormat="1" x14ac:dyDescent="0.2"/>
    <row r="121" spans="1:7" s="29" customFormat="1" x14ac:dyDescent="0.2">
      <c r="E121" s="50"/>
    </row>
    <row r="122" spans="1:7" s="29" customFormat="1" x14ac:dyDescent="0.2">
      <c r="C122" s="55"/>
      <c r="D122" s="45"/>
    </row>
    <row r="123" spans="1:7" s="29" customFormat="1" x14ac:dyDescent="0.2"/>
    <row r="124" spans="1:7" s="29" customFormat="1" x14ac:dyDescent="0.2">
      <c r="A124" s="28"/>
      <c r="B124" s="28"/>
    </row>
    <row r="125" spans="1:7" s="29" customFormat="1" x14ac:dyDescent="0.2"/>
    <row r="126" spans="1:7" s="29" customFormat="1" x14ac:dyDescent="0.2">
      <c r="A126" s="49"/>
    </row>
    <row r="127" spans="1:7" s="29" customFormat="1" x14ac:dyDescent="0.2"/>
    <row r="128" spans="1:7" s="29" customFormat="1" x14ac:dyDescent="0.2"/>
    <row r="129" spans="1:5" s="29" customFormat="1" x14ac:dyDescent="0.2">
      <c r="A129" s="30"/>
    </row>
    <row r="130" spans="1:5" s="29" customFormat="1" x14ac:dyDescent="0.2">
      <c r="A130" s="28"/>
    </row>
    <row r="131" spans="1:5" s="29" customFormat="1" x14ac:dyDescent="0.2"/>
    <row r="132" spans="1:5" s="29" customFormat="1" x14ac:dyDescent="0.2"/>
    <row r="133" spans="1:5" s="29" customFormat="1" x14ac:dyDescent="0.2">
      <c r="A133" s="28"/>
    </row>
    <row r="134" spans="1:5" s="29" customFormat="1" x14ac:dyDescent="0.2">
      <c r="A134" s="39"/>
    </row>
    <row r="135" spans="1:5" s="29" customFormat="1" x14ac:dyDescent="0.2">
      <c r="A135" s="39"/>
    </row>
    <row r="136" spans="1:5" s="29" customFormat="1" x14ac:dyDescent="0.2">
      <c r="A136" s="28"/>
    </row>
    <row r="137" spans="1:5" s="29" customFormat="1" x14ac:dyDescent="0.2">
      <c r="E137" s="50"/>
    </row>
    <row r="138" spans="1:5" s="29" customFormat="1" x14ac:dyDescent="0.2">
      <c r="C138" s="56"/>
    </row>
    <row r="139" spans="1:5" s="29" customFormat="1" x14ac:dyDescent="0.2"/>
    <row r="140" spans="1:5" s="29" customFormat="1" x14ac:dyDescent="0.2">
      <c r="C140" s="55"/>
    </row>
    <row r="141" spans="1:5" s="29" customFormat="1" x14ac:dyDescent="0.2"/>
    <row r="142" spans="1:5" s="29" customFormat="1" x14ac:dyDescent="0.2"/>
    <row r="143" spans="1:5" s="29" customFormat="1" x14ac:dyDescent="0.2"/>
    <row r="144" spans="1:5" s="29" customFormat="1" x14ac:dyDescent="0.2"/>
    <row r="145" spans="3:5" s="29" customFormat="1" x14ac:dyDescent="0.2">
      <c r="C145" s="57"/>
    </row>
    <row r="146" spans="3:5" s="29" customFormat="1" x14ac:dyDescent="0.2"/>
    <row r="147" spans="3:5" s="29" customFormat="1" x14ac:dyDescent="0.2"/>
    <row r="148" spans="3:5" s="29" customFormat="1" x14ac:dyDescent="0.2"/>
    <row r="149" spans="3:5" s="29" customFormat="1" x14ac:dyDescent="0.2"/>
    <row r="150" spans="3:5" s="29" customFormat="1" x14ac:dyDescent="0.2"/>
    <row r="151" spans="3:5" s="29" customFormat="1" x14ac:dyDescent="0.2"/>
    <row r="152" spans="3:5" s="29" customFormat="1" x14ac:dyDescent="0.2">
      <c r="E152" s="55"/>
    </row>
    <row r="153" spans="3:5" s="29" customFormat="1" x14ac:dyDescent="0.2"/>
    <row r="154" spans="3:5" s="29" customFormat="1" x14ac:dyDescent="0.2"/>
    <row r="155" spans="3:5" s="29" customFormat="1" x14ac:dyDescent="0.2"/>
    <row r="156" spans="3:5" s="29" customFormat="1" x14ac:dyDescent="0.2"/>
  </sheetData>
  <mergeCells count="1">
    <mergeCell ref="A1:J4"/>
  </mergeCells>
  <hyperlinks>
    <hyperlink ref="E53" r:id="rId1" xr:uid="{37084CB2-D597-48E5-8CCA-F506931A0EA7}"/>
  </hyperlinks>
  <pageMargins left="0.7" right="0.7" top="0.75" bottom="0.75" header="0.3" footer="0.3"/>
  <pageSetup paperSize="9" orientation="portrait" horizontalDpi="30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78F1-8289-48F9-BB4B-9AA1CC06B64E}">
  <dimension ref="A1:L91"/>
  <sheetViews>
    <sheetView zoomScale="115" zoomScaleNormal="115" workbookViewId="0">
      <selection sqref="A1:J4"/>
    </sheetView>
  </sheetViews>
  <sheetFormatPr baseColWidth="10" defaultColWidth="8.83203125" defaultRowHeight="15" x14ac:dyDescent="0.2"/>
  <cols>
    <col min="1" max="1" width="45.83203125" customWidth="1"/>
    <col min="3" max="3" width="13" customWidth="1"/>
    <col min="4" max="4" width="12.6640625" customWidth="1"/>
    <col min="5" max="5" width="11" bestFit="1" customWidth="1"/>
  </cols>
  <sheetData>
    <row r="1" spans="1:12" x14ac:dyDescent="0.2">
      <c r="A1" s="98" t="s">
        <v>334</v>
      </c>
      <c r="B1" s="98"/>
      <c r="C1" s="98"/>
      <c r="D1" s="98"/>
      <c r="E1" s="98"/>
      <c r="F1" s="98"/>
      <c r="G1" s="98"/>
      <c r="H1" s="98"/>
      <c r="I1" s="98"/>
      <c r="J1" s="98"/>
    </row>
    <row r="2" spans="1:12" x14ac:dyDescent="0.2">
      <c r="A2" s="98"/>
      <c r="B2" s="98"/>
      <c r="C2" s="98"/>
      <c r="D2" s="98"/>
      <c r="E2" s="98"/>
      <c r="F2" s="98"/>
      <c r="G2" s="98"/>
      <c r="H2" s="98"/>
      <c r="I2" s="98"/>
      <c r="J2" s="98"/>
      <c r="L2" s="10"/>
    </row>
    <row r="3" spans="1:12" x14ac:dyDescent="0.2">
      <c r="A3" s="98"/>
      <c r="B3" s="98"/>
      <c r="C3" s="98"/>
      <c r="D3" s="98"/>
      <c r="E3" s="98"/>
      <c r="F3" s="98"/>
      <c r="G3" s="98"/>
      <c r="H3" s="98"/>
      <c r="I3" s="98"/>
      <c r="J3" s="98"/>
    </row>
    <row r="4" spans="1:12" x14ac:dyDescent="0.2">
      <c r="A4" s="98"/>
      <c r="B4" s="98"/>
      <c r="C4" s="98"/>
      <c r="D4" s="98"/>
      <c r="E4" s="98"/>
      <c r="F4" s="98"/>
      <c r="G4" s="98"/>
      <c r="H4" s="98"/>
      <c r="I4" s="98"/>
      <c r="J4" s="98"/>
    </row>
    <row r="5" spans="1:12" x14ac:dyDescent="0.2">
      <c r="A5" s="48"/>
      <c r="B5" s="48"/>
      <c r="C5" s="48"/>
      <c r="D5" s="48"/>
      <c r="E5" s="48"/>
      <c r="F5" s="48"/>
      <c r="G5" s="48"/>
      <c r="H5" s="48"/>
      <c r="I5" s="48"/>
      <c r="J5" s="48"/>
    </row>
    <row r="6" spans="1:12" x14ac:dyDescent="0.2">
      <c r="A6" s="19" t="s">
        <v>84</v>
      </c>
      <c r="B6" s="1"/>
    </row>
    <row r="7" spans="1:12" x14ac:dyDescent="0.2">
      <c r="A7" s="9"/>
      <c r="B7" s="1"/>
    </row>
    <row r="8" spans="1:12" x14ac:dyDescent="0.2">
      <c r="A8" s="20" t="s">
        <v>83</v>
      </c>
      <c r="B8" s="20" t="s">
        <v>102</v>
      </c>
      <c r="C8" s="23"/>
      <c r="D8" s="23"/>
      <c r="E8" s="23"/>
    </row>
    <row r="9" spans="1:12" x14ac:dyDescent="0.2">
      <c r="A9" s="30" t="s">
        <v>89</v>
      </c>
      <c r="B9" s="28"/>
      <c r="C9" s="29"/>
      <c r="D9" s="29"/>
    </row>
    <row r="10" spans="1:12" x14ac:dyDescent="0.2">
      <c r="A10" s="1" t="s">
        <v>37</v>
      </c>
      <c r="B10" s="1"/>
    </row>
    <row r="11" spans="1:12" x14ac:dyDescent="0.2">
      <c r="A11" s="16" t="s">
        <v>114</v>
      </c>
      <c r="B11" s="1"/>
    </row>
    <row r="12" spans="1:12" x14ac:dyDescent="0.2">
      <c r="A12" s="1"/>
      <c r="B12" s="1"/>
    </row>
    <row r="13" spans="1:12" x14ac:dyDescent="0.2">
      <c r="A13" s="1" t="s">
        <v>38</v>
      </c>
      <c r="B13" s="1"/>
    </row>
    <row r="14" spans="1:12" x14ac:dyDescent="0.2">
      <c r="A14" s="7" t="s">
        <v>105</v>
      </c>
      <c r="B14" s="1"/>
    </row>
    <row r="15" spans="1:12" x14ac:dyDescent="0.2">
      <c r="A15" s="16"/>
      <c r="B15" s="1"/>
    </row>
    <row r="16" spans="1:12" x14ac:dyDescent="0.2">
      <c r="A16" s="1" t="s">
        <v>85</v>
      </c>
      <c r="B16" t="s">
        <v>86</v>
      </c>
    </row>
    <row r="17" spans="1:5" x14ac:dyDescent="0.2">
      <c r="A17" s="1"/>
      <c r="B17" t="s">
        <v>42</v>
      </c>
      <c r="C17" t="s">
        <v>181</v>
      </c>
      <c r="D17" t="s">
        <v>182</v>
      </c>
      <c r="E17" t="s">
        <v>183</v>
      </c>
    </row>
    <row r="18" spans="1:5" x14ac:dyDescent="0.2">
      <c r="A18" s="16" t="s">
        <v>106</v>
      </c>
      <c r="B18" s="1"/>
      <c r="C18" s="12">
        <v>28</v>
      </c>
      <c r="D18" t="s">
        <v>47</v>
      </c>
      <c r="E18" t="s">
        <v>113</v>
      </c>
    </row>
    <row r="19" spans="1:5" x14ac:dyDescent="0.2">
      <c r="A19" s="16" t="s">
        <v>107</v>
      </c>
      <c r="B19" s="33">
        <v>2</v>
      </c>
      <c r="C19">
        <f>C18/B19</f>
        <v>14</v>
      </c>
      <c r="D19" t="s">
        <v>47</v>
      </c>
      <c r="E19" t="s">
        <v>71</v>
      </c>
    </row>
    <row r="20" spans="1:5" x14ac:dyDescent="0.2">
      <c r="A20" s="16" t="s">
        <v>108</v>
      </c>
      <c r="B20" s="33">
        <v>5</v>
      </c>
      <c r="C20">
        <f>C18/B20</f>
        <v>5.6</v>
      </c>
      <c r="D20" t="s">
        <v>47</v>
      </c>
      <c r="E20" t="s">
        <v>71</v>
      </c>
    </row>
    <row r="21" spans="1:5" x14ac:dyDescent="0.2">
      <c r="A21" s="16" t="s">
        <v>109</v>
      </c>
      <c r="B21" s="1"/>
      <c r="C21" s="14">
        <f>C19-C20</f>
        <v>8.4</v>
      </c>
      <c r="D21" t="s">
        <v>204</v>
      </c>
    </row>
    <row r="22" spans="1:5" x14ac:dyDescent="0.2">
      <c r="A22" s="1"/>
      <c r="B22" s="1"/>
    </row>
    <row r="23" spans="1:5" x14ac:dyDescent="0.2">
      <c r="A23" s="16" t="s">
        <v>110</v>
      </c>
      <c r="B23" s="1"/>
      <c r="C23" s="12">
        <v>0.5</v>
      </c>
      <c r="D23" t="s">
        <v>47</v>
      </c>
      <c r="E23" s="5" t="s">
        <v>104</v>
      </c>
    </row>
    <row r="24" spans="1:5" x14ac:dyDescent="0.2">
      <c r="A24" s="16" t="s">
        <v>111</v>
      </c>
      <c r="B24" s="1"/>
      <c r="C24" s="14">
        <f>C21/C23</f>
        <v>16.8</v>
      </c>
      <c r="D24" t="s">
        <v>322</v>
      </c>
    </row>
    <row r="25" spans="1:5" x14ac:dyDescent="0.2">
      <c r="A25" s="16"/>
      <c r="B25" s="1"/>
      <c r="C25" s="29"/>
    </row>
    <row r="26" spans="1:5" x14ac:dyDescent="0.2">
      <c r="A26" s="20" t="s">
        <v>180</v>
      </c>
      <c r="B26" s="20" t="s">
        <v>1</v>
      </c>
      <c r="C26" s="23"/>
      <c r="D26" s="23"/>
      <c r="E26" s="23"/>
    </row>
    <row r="27" spans="1:5" x14ac:dyDescent="0.2">
      <c r="A27" s="30" t="s">
        <v>89</v>
      </c>
      <c r="B27" s="28"/>
      <c r="C27" s="29"/>
      <c r="D27" s="29"/>
    </row>
    <row r="28" spans="1:5" s="1" customFormat="1" x14ac:dyDescent="0.2">
      <c r="A28" s="1" t="s">
        <v>37</v>
      </c>
    </row>
    <row r="29" spans="1:5" x14ac:dyDescent="0.2">
      <c r="A29" t="s">
        <v>36</v>
      </c>
    </row>
    <row r="30" spans="1:5" x14ac:dyDescent="0.2">
      <c r="A30" t="s">
        <v>51</v>
      </c>
    </row>
    <row r="32" spans="1:5" x14ac:dyDescent="0.2">
      <c r="A32" s="1" t="s">
        <v>38</v>
      </c>
    </row>
    <row r="33" spans="1:5" x14ac:dyDescent="0.2">
      <c r="A33" s="7" t="s">
        <v>39</v>
      </c>
    </row>
    <row r="34" spans="1:5" x14ac:dyDescent="0.2">
      <c r="A34" t="s">
        <v>41</v>
      </c>
    </row>
    <row r="36" spans="1:5" x14ac:dyDescent="0.2">
      <c r="A36" s="1" t="s">
        <v>40</v>
      </c>
      <c r="B36" t="s">
        <v>86</v>
      </c>
    </row>
    <row r="37" spans="1:5" x14ac:dyDescent="0.2">
      <c r="B37" t="s">
        <v>42</v>
      </c>
      <c r="C37" t="s">
        <v>181</v>
      </c>
      <c r="D37" t="s">
        <v>182</v>
      </c>
      <c r="E37" t="s">
        <v>183</v>
      </c>
    </row>
    <row r="38" spans="1:5" x14ac:dyDescent="0.2">
      <c r="A38" t="s">
        <v>46</v>
      </c>
      <c r="C38" s="12">
        <v>72</v>
      </c>
      <c r="D38" t="s">
        <v>47</v>
      </c>
      <c r="E38" s="5" t="s">
        <v>27</v>
      </c>
    </row>
    <row r="39" spans="1:5" x14ac:dyDescent="0.2">
      <c r="A39" t="s">
        <v>43</v>
      </c>
      <c r="B39" s="12">
        <v>2</v>
      </c>
      <c r="C39" s="8">
        <f>C38/B39</f>
        <v>36</v>
      </c>
      <c r="D39" t="s">
        <v>47</v>
      </c>
      <c r="E39" t="s">
        <v>71</v>
      </c>
    </row>
    <row r="40" spans="1:5" x14ac:dyDescent="0.2">
      <c r="A40" t="s">
        <v>45</v>
      </c>
      <c r="B40" s="12">
        <v>4</v>
      </c>
      <c r="C40" s="8">
        <f>C38/B40</f>
        <v>18</v>
      </c>
      <c r="D40" t="s">
        <v>47</v>
      </c>
      <c r="E40" t="s">
        <v>71</v>
      </c>
    </row>
    <row r="41" spans="1:5" x14ac:dyDescent="0.2">
      <c r="A41" t="s">
        <v>44</v>
      </c>
      <c r="C41" s="13">
        <f>C40-C39</f>
        <v>-18</v>
      </c>
      <c r="D41" t="s">
        <v>204</v>
      </c>
    </row>
    <row r="43" spans="1:5" x14ac:dyDescent="0.2">
      <c r="A43" t="s">
        <v>62</v>
      </c>
      <c r="C43" s="12">
        <v>10430000</v>
      </c>
      <c r="D43" t="s">
        <v>63</v>
      </c>
      <c r="E43" s="5" t="s">
        <v>72</v>
      </c>
    </row>
    <row r="44" spans="1:5" x14ac:dyDescent="0.2">
      <c r="A44" t="s">
        <v>14</v>
      </c>
      <c r="C44" s="12">
        <v>9000</v>
      </c>
      <c r="D44" t="s">
        <v>204</v>
      </c>
      <c r="E44" s="5" t="s">
        <v>13</v>
      </c>
    </row>
    <row r="46" spans="1:5" ht="16" x14ac:dyDescent="0.2">
      <c r="A46" s="2" t="s">
        <v>48</v>
      </c>
      <c r="C46" s="14">
        <f>-C41*C43/C44</f>
        <v>20860</v>
      </c>
      <c r="D46" s="11" t="s">
        <v>294</v>
      </c>
    </row>
    <row r="47" spans="1:5" x14ac:dyDescent="0.2">
      <c r="A47" s="2"/>
    </row>
    <row r="48" spans="1:5" x14ac:dyDescent="0.2">
      <c r="A48" t="s">
        <v>49</v>
      </c>
      <c r="C48" s="12">
        <v>86</v>
      </c>
      <c r="D48" t="s">
        <v>50</v>
      </c>
      <c r="E48" s="37" t="s">
        <v>139</v>
      </c>
    </row>
    <row r="49" spans="1:5" x14ac:dyDescent="0.2">
      <c r="A49" t="s">
        <v>43</v>
      </c>
      <c r="B49" s="12">
        <v>2</v>
      </c>
      <c r="C49" s="8">
        <f>C48/B49</f>
        <v>43</v>
      </c>
      <c r="D49" t="s">
        <v>47</v>
      </c>
      <c r="E49" t="s">
        <v>71</v>
      </c>
    </row>
    <row r="50" spans="1:5" x14ac:dyDescent="0.2">
      <c r="A50" t="s">
        <v>45</v>
      </c>
      <c r="B50" s="12">
        <v>4</v>
      </c>
      <c r="C50" s="8">
        <f>C48/B50</f>
        <v>21.5</v>
      </c>
      <c r="D50" t="s">
        <v>47</v>
      </c>
      <c r="E50" t="s">
        <v>71</v>
      </c>
    </row>
    <row r="51" spans="1:5" x14ac:dyDescent="0.2">
      <c r="A51" t="s">
        <v>44</v>
      </c>
      <c r="C51" s="13">
        <f>C50-C49</f>
        <v>-21.5</v>
      </c>
      <c r="D51" t="s">
        <v>204</v>
      </c>
    </row>
    <row r="53" spans="1:5" x14ac:dyDescent="0.2">
      <c r="A53" s="20" t="s">
        <v>220</v>
      </c>
      <c r="B53" s="20" t="s">
        <v>233</v>
      </c>
      <c r="C53" s="23"/>
      <c r="D53" s="23"/>
      <c r="E53" s="23"/>
    </row>
    <row r="54" spans="1:5" x14ac:dyDescent="0.2">
      <c r="A54" s="32" t="s">
        <v>222</v>
      </c>
    </row>
    <row r="55" spans="1:5" x14ac:dyDescent="0.2">
      <c r="A55" s="1" t="s">
        <v>223</v>
      </c>
    </row>
    <row r="56" spans="1:5" x14ac:dyDescent="0.2">
      <c r="A56" s="16" t="s">
        <v>296</v>
      </c>
    </row>
    <row r="58" spans="1:5" x14ac:dyDescent="0.2">
      <c r="A58" s="1" t="s">
        <v>38</v>
      </c>
    </row>
    <row r="59" spans="1:5" x14ac:dyDescent="0.2">
      <c r="A59" t="s">
        <v>240</v>
      </c>
    </row>
    <row r="61" spans="1:5" x14ac:dyDescent="0.2">
      <c r="A61" s="1" t="s">
        <v>85</v>
      </c>
      <c r="C61" t="s">
        <v>181</v>
      </c>
      <c r="D61" t="s">
        <v>228</v>
      </c>
      <c r="E61" t="s">
        <v>229</v>
      </c>
    </row>
    <row r="62" spans="1:5" x14ac:dyDescent="0.2">
      <c r="A62" t="s">
        <v>192</v>
      </c>
      <c r="C62">
        <v>7.8</v>
      </c>
      <c r="D62" t="s">
        <v>47</v>
      </c>
      <c r="E62" t="s">
        <v>237</v>
      </c>
    </row>
    <row r="64" spans="1:5" x14ac:dyDescent="0.2">
      <c r="A64" t="s">
        <v>230</v>
      </c>
      <c r="C64" s="12">
        <v>0.11</v>
      </c>
      <c r="D64" t="s">
        <v>234</v>
      </c>
      <c r="E64" s="5" t="s">
        <v>241</v>
      </c>
    </row>
    <row r="65" spans="1:11" x14ac:dyDescent="0.2">
      <c r="A65" t="s">
        <v>292</v>
      </c>
      <c r="C65" s="12">
        <v>90.4</v>
      </c>
      <c r="D65" t="s">
        <v>238</v>
      </c>
      <c r="E65" s="5" t="s">
        <v>239</v>
      </c>
    </row>
    <row r="66" spans="1:11" ht="32" x14ac:dyDescent="0.2">
      <c r="A66" s="61" t="s">
        <v>235</v>
      </c>
      <c r="C66" s="76">
        <f>C62/(C65/1000)</f>
        <v>86.283185840707958</v>
      </c>
      <c r="D66" s="62" t="s">
        <v>123</v>
      </c>
      <c r="E66" s="77" t="s">
        <v>291</v>
      </c>
    </row>
    <row r="67" spans="1:11" x14ac:dyDescent="0.2">
      <c r="A67" t="s">
        <v>231</v>
      </c>
      <c r="C67" s="15">
        <f>C66/C64</f>
        <v>784.3925985518905</v>
      </c>
      <c r="D67" t="s">
        <v>232</v>
      </c>
      <c r="E67" s="11" t="s">
        <v>293</v>
      </c>
    </row>
    <row r="69" spans="1:11" x14ac:dyDescent="0.2">
      <c r="A69" s="20" t="s">
        <v>221</v>
      </c>
      <c r="B69" s="20" t="s">
        <v>236</v>
      </c>
      <c r="C69" s="23"/>
      <c r="D69" s="23"/>
      <c r="E69" s="23"/>
    </row>
    <row r="70" spans="1:11" x14ac:dyDescent="0.2">
      <c r="A70" s="78" t="s">
        <v>222</v>
      </c>
      <c r="B70" s="52"/>
      <c r="C70" s="52"/>
      <c r="D70" s="52"/>
    </row>
    <row r="71" spans="1:11" x14ac:dyDescent="0.2">
      <c r="A71" s="79" t="s">
        <v>223</v>
      </c>
      <c r="B71" s="52"/>
      <c r="C71" s="52"/>
      <c r="D71" s="52"/>
    </row>
    <row r="72" spans="1:11" x14ac:dyDescent="0.2">
      <c r="A72" s="52" t="s">
        <v>326</v>
      </c>
      <c r="B72" s="52"/>
      <c r="C72" s="52"/>
      <c r="D72" s="52"/>
    </row>
    <row r="73" spans="1:11" x14ac:dyDescent="0.2">
      <c r="A73" s="52"/>
      <c r="B73" s="52"/>
      <c r="C73" s="52"/>
      <c r="D73" s="52"/>
    </row>
    <row r="74" spans="1:11" x14ac:dyDescent="0.2">
      <c r="A74" s="52"/>
      <c r="B74" s="52"/>
      <c r="C74" s="52"/>
      <c r="D74" s="52"/>
    </row>
    <row r="75" spans="1:11" x14ac:dyDescent="0.2">
      <c r="A75" s="79" t="s">
        <v>38</v>
      </c>
      <c r="B75" s="52"/>
      <c r="C75" s="52"/>
      <c r="D75" s="52"/>
    </row>
    <row r="76" spans="1:11" x14ac:dyDescent="0.2">
      <c r="A76" s="52" t="s">
        <v>327</v>
      </c>
      <c r="B76" s="52"/>
      <c r="C76" s="52"/>
      <c r="D76" s="52"/>
    </row>
    <row r="77" spans="1:11" x14ac:dyDescent="0.2">
      <c r="A77" s="52"/>
      <c r="B77" s="52"/>
      <c r="C77" s="52"/>
      <c r="D77" s="52"/>
    </row>
    <row r="78" spans="1:11" x14ac:dyDescent="0.2">
      <c r="A78" s="79" t="s">
        <v>40</v>
      </c>
      <c r="B78" s="52"/>
      <c r="C78" s="52" t="s">
        <v>181</v>
      </c>
      <c r="D78" s="52" t="s">
        <v>182</v>
      </c>
      <c r="E78" t="s">
        <v>183</v>
      </c>
    </row>
    <row r="79" spans="1:11" x14ac:dyDescent="0.2">
      <c r="A79" s="39" t="s">
        <v>202</v>
      </c>
      <c r="B79" s="39"/>
      <c r="C79" s="12">
        <v>419</v>
      </c>
      <c r="D79" s="29" t="s">
        <v>47</v>
      </c>
      <c r="E79" s="50" t="s">
        <v>203</v>
      </c>
      <c r="F79" s="29"/>
      <c r="G79" s="29"/>
      <c r="H79" s="29"/>
      <c r="I79" s="29"/>
      <c r="J79" s="29"/>
      <c r="K79" s="29"/>
    </row>
    <row r="80" spans="1:11" x14ac:dyDescent="0.2">
      <c r="A80" s="52" t="s">
        <v>323</v>
      </c>
      <c r="B80" s="52"/>
      <c r="C80" s="80">
        <v>94</v>
      </c>
      <c r="D80" s="52" t="s">
        <v>47</v>
      </c>
      <c r="E80" s="29" t="s">
        <v>324</v>
      </c>
    </row>
    <row r="81" spans="1:5" x14ac:dyDescent="0.2">
      <c r="A81" s="52" t="s">
        <v>325</v>
      </c>
      <c r="B81" s="52"/>
      <c r="C81" s="84">
        <f>C79-C80</f>
        <v>325</v>
      </c>
      <c r="D81" s="52" t="s">
        <v>47</v>
      </c>
      <c r="E81" s="50" t="s">
        <v>298</v>
      </c>
    </row>
    <row r="82" spans="1:5" x14ac:dyDescent="0.2">
      <c r="A82" s="52"/>
      <c r="B82" s="52"/>
      <c r="C82" s="80"/>
      <c r="D82" s="52"/>
      <c r="E82" s="29"/>
    </row>
    <row r="83" spans="1:5" x14ac:dyDescent="0.2">
      <c r="A83" s="52"/>
      <c r="B83" s="52"/>
      <c r="C83" s="52"/>
      <c r="D83" s="52"/>
      <c r="E83" s="50"/>
    </row>
    <row r="84" spans="1:5" x14ac:dyDescent="0.2">
      <c r="A84" s="52"/>
      <c r="B84" s="52"/>
      <c r="C84" s="52"/>
      <c r="D84" s="52"/>
      <c r="E84" s="50"/>
    </row>
    <row r="85" spans="1:5" x14ac:dyDescent="0.2">
      <c r="A85" s="52"/>
      <c r="B85" s="52"/>
      <c r="C85" s="52"/>
      <c r="D85" s="52"/>
      <c r="E85" s="29"/>
    </row>
    <row r="86" spans="1:5" x14ac:dyDescent="0.2">
      <c r="A86" s="52"/>
      <c r="B86" s="52"/>
      <c r="C86" s="52"/>
      <c r="D86" s="52"/>
      <c r="E86" s="50"/>
    </row>
    <row r="87" spans="1:5" x14ac:dyDescent="0.2">
      <c r="A87" s="39"/>
      <c r="B87" s="39"/>
      <c r="C87" s="29"/>
      <c r="D87" s="29"/>
      <c r="E87" s="50"/>
    </row>
    <row r="88" spans="1:5" x14ac:dyDescent="0.2">
      <c r="A88" s="39"/>
      <c r="B88" s="28"/>
      <c r="C88" s="29"/>
      <c r="D88" s="29"/>
      <c r="E88" s="29"/>
    </row>
    <row r="89" spans="1:5" x14ac:dyDescent="0.2">
      <c r="A89" s="39"/>
      <c r="B89" s="28"/>
      <c r="C89" s="29"/>
      <c r="D89" s="29"/>
      <c r="E89" s="29"/>
    </row>
    <row r="90" spans="1:5" x14ac:dyDescent="0.2">
      <c r="A90" s="39"/>
      <c r="B90" s="28"/>
      <c r="C90" s="55"/>
      <c r="D90" s="29"/>
      <c r="E90" s="29"/>
    </row>
    <row r="91" spans="1:5" x14ac:dyDescent="0.2">
      <c r="A91" s="39"/>
      <c r="B91" s="28"/>
      <c r="C91" s="29"/>
      <c r="D91" s="29"/>
      <c r="E91" s="29"/>
    </row>
  </sheetData>
  <mergeCells count="1">
    <mergeCell ref="A1:J4"/>
  </mergeCells>
  <hyperlinks>
    <hyperlink ref="E23" r:id="rId1" display="https://www.max.se/maten/meny/green/bbq-plant-beef/" xr:uid="{9728C7C4-4C46-4527-A22A-38B2321014D8}"/>
    <hyperlink ref="E43" r:id="rId2" display="https://www.scb.se/hitta-statistik/statistik-efter-amne/befolkning/befolkningens-sammansattning/befolkningsstatistik/" xr:uid="{4E3B8080-7474-460A-933A-72DDAE2DFB33}"/>
    <hyperlink ref="E44" r:id="rId3" display="https://www.naturvardsverket.se/amnesomraden/klimatomstallningen/omraden/klimatet-och-konsumtionen/" xr:uid="{22BDE17A-9936-4FC6-973B-9C5780F019A2}"/>
    <hyperlink ref="E38" r:id="rId4" xr:uid="{A9C54CA2-67A5-4D63-A446-AF85D68B88D9}"/>
    <hyperlink ref="E65" r:id="rId5" xr:uid="{343AC53C-0F63-497A-83AA-28CCF1961622}"/>
    <hyperlink ref="E64" r:id="rId6" xr:uid="{A0B666F8-62B3-4F24-A75D-7B1C59028A04}"/>
    <hyperlink ref="E81" r:id="rId7" xr:uid="{014DF51E-F88E-4BAE-966B-20446B8CD341}"/>
    <hyperlink ref="E79" r:id="rId8" xr:uid="{1FCED6EF-EF3A-413D-B576-E8080C295DFC}"/>
  </hyperlinks>
  <pageMargins left="0.7" right="0.7" top="0.75" bottom="0.75" header="0.3" footer="0.3"/>
  <pageSetup paperSize="9" orientation="portrait" horizontalDpi="300" r:id="rId9"/>
  <legacy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F7CBB-0F31-48DF-B4A7-7C99AF79C3FC}">
  <dimension ref="A1:L54"/>
  <sheetViews>
    <sheetView zoomScale="115" zoomScaleNormal="115" workbookViewId="0">
      <selection sqref="A1:J4"/>
    </sheetView>
  </sheetViews>
  <sheetFormatPr baseColWidth="10" defaultColWidth="8.83203125" defaultRowHeight="15" x14ac:dyDescent="0.2"/>
  <cols>
    <col min="1" max="1" width="35.6640625" customWidth="1"/>
    <col min="3" max="3" width="12" customWidth="1"/>
    <col min="4" max="4" width="10.1640625" customWidth="1"/>
    <col min="5" max="5" width="11" bestFit="1" customWidth="1"/>
  </cols>
  <sheetData>
    <row r="1" spans="1:12" x14ac:dyDescent="0.2">
      <c r="A1" s="98" t="s">
        <v>343</v>
      </c>
      <c r="B1" s="98"/>
      <c r="C1" s="98"/>
      <c r="D1" s="98"/>
      <c r="E1" s="98"/>
      <c r="F1" s="98"/>
      <c r="G1" s="98"/>
      <c r="H1" s="98"/>
      <c r="I1" s="98"/>
      <c r="J1" s="98"/>
    </row>
    <row r="2" spans="1:12" x14ac:dyDescent="0.2">
      <c r="A2" s="98"/>
      <c r="B2" s="98"/>
      <c r="C2" s="98"/>
      <c r="D2" s="98"/>
      <c r="E2" s="98"/>
      <c r="F2" s="98"/>
      <c r="G2" s="98"/>
      <c r="H2" s="98"/>
      <c r="I2" s="98"/>
      <c r="J2" s="98"/>
      <c r="L2" s="10"/>
    </row>
    <row r="3" spans="1:12" x14ac:dyDescent="0.2">
      <c r="A3" s="98"/>
      <c r="B3" s="98"/>
      <c r="C3" s="98"/>
      <c r="D3" s="98"/>
      <c r="E3" s="98"/>
      <c r="F3" s="98"/>
      <c r="G3" s="98"/>
      <c r="H3" s="98"/>
      <c r="I3" s="98"/>
      <c r="J3" s="98"/>
    </row>
    <row r="4" spans="1:12" x14ac:dyDescent="0.2">
      <c r="A4" s="98"/>
      <c r="B4" s="98"/>
      <c r="C4" s="98"/>
      <c r="D4" s="98"/>
      <c r="E4" s="98"/>
      <c r="F4" s="98"/>
      <c r="G4" s="98"/>
      <c r="H4" s="98"/>
      <c r="I4" s="98"/>
      <c r="J4" s="98"/>
    </row>
    <row r="5" spans="1:12" x14ac:dyDescent="0.2">
      <c r="A5" s="48"/>
      <c r="B5" s="48"/>
      <c r="C5" s="48"/>
      <c r="D5" s="48"/>
      <c r="E5" s="48"/>
      <c r="F5" s="48"/>
      <c r="G5" s="48"/>
      <c r="H5" s="48"/>
      <c r="I5" s="48"/>
      <c r="J5" s="48"/>
    </row>
    <row r="6" spans="1:12" x14ac:dyDescent="0.2">
      <c r="A6" s="21" t="s">
        <v>56</v>
      </c>
    </row>
    <row r="8" spans="1:12" x14ac:dyDescent="0.2">
      <c r="A8" s="24" t="s">
        <v>57</v>
      </c>
      <c r="B8" s="24" t="s">
        <v>77</v>
      </c>
      <c r="C8" s="25"/>
      <c r="D8" s="25"/>
    </row>
    <row r="9" spans="1:12" s="32" customFormat="1" x14ac:dyDescent="0.2">
      <c r="A9" s="30" t="s">
        <v>89</v>
      </c>
      <c r="B9" s="31"/>
      <c r="C9" s="30"/>
      <c r="D9" s="30"/>
    </row>
    <row r="10" spans="1:12" x14ac:dyDescent="0.2">
      <c r="A10" s="1" t="s">
        <v>37</v>
      </c>
    </row>
    <row r="11" spans="1:12" x14ac:dyDescent="0.2">
      <c r="A11" t="s">
        <v>247</v>
      </c>
    </row>
    <row r="12" spans="1:12" x14ac:dyDescent="0.2">
      <c r="A12" t="s">
        <v>248</v>
      </c>
    </row>
    <row r="14" spans="1:12" x14ac:dyDescent="0.2">
      <c r="A14" s="1" t="s">
        <v>38</v>
      </c>
    </row>
    <row r="15" spans="1:12" x14ac:dyDescent="0.2">
      <c r="A15" s="16" t="s">
        <v>79</v>
      </c>
    </row>
    <row r="16" spans="1:12" x14ac:dyDescent="0.2">
      <c r="A16" s="16" t="s">
        <v>80</v>
      </c>
    </row>
    <row r="17" spans="1:7" x14ac:dyDescent="0.2">
      <c r="A17" s="16"/>
    </row>
    <row r="18" spans="1:7" x14ac:dyDescent="0.2">
      <c r="A18" s="1" t="s">
        <v>40</v>
      </c>
      <c r="C18" t="s">
        <v>181</v>
      </c>
      <c r="D18" t="s">
        <v>228</v>
      </c>
      <c r="E18" t="s">
        <v>91</v>
      </c>
    </row>
    <row r="19" spans="1:7" x14ac:dyDescent="0.2">
      <c r="A19" t="s">
        <v>58</v>
      </c>
      <c r="C19" s="12">
        <v>95</v>
      </c>
      <c r="D19" t="s">
        <v>245</v>
      </c>
      <c r="E19" s="5" t="s">
        <v>60</v>
      </c>
    </row>
    <row r="20" spans="1:7" x14ac:dyDescent="0.2">
      <c r="A20" t="s">
        <v>59</v>
      </c>
      <c r="C20" s="64">
        <f>930000000/771000000</f>
        <v>1.2062256809338521</v>
      </c>
      <c r="D20" t="s">
        <v>122</v>
      </c>
      <c r="E20" t="s">
        <v>243</v>
      </c>
      <c r="G20" s="10"/>
    </row>
    <row r="21" spans="1:7" x14ac:dyDescent="0.2">
      <c r="A21" t="s">
        <v>61</v>
      </c>
      <c r="C21" s="12">
        <v>5.5</v>
      </c>
      <c r="D21" t="s">
        <v>242</v>
      </c>
      <c r="E21" t="s">
        <v>243</v>
      </c>
    </row>
    <row r="22" spans="1:7" x14ac:dyDescent="0.2">
      <c r="A22" t="s">
        <v>64</v>
      </c>
      <c r="C22" s="12">
        <v>50</v>
      </c>
      <c r="D22" t="s">
        <v>65</v>
      </c>
      <c r="E22" t="s">
        <v>71</v>
      </c>
    </row>
    <row r="23" spans="1:7" x14ac:dyDescent="0.2">
      <c r="A23" t="s">
        <v>66</v>
      </c>
      <c r="C23" s="12">
        <v>22</v>
      </c>
      <c r="D23" t="s">
        <v>244</v>
      </c>
      <c r="E23" t="s">
        <v>71</v>
      </c>
    </row>
    <row r="24" spans="1:7" x14ac:dyDescent="0.2">
      <c r="A24" t="s">
        <v>68</v>
      </c>
      <c r="C24" s="12">
        <v>10</v>
      </c>
      <c r="D24" t="s">
        <v>246</v>
      </c>
      <c r="E24" t="s">
        <v>71</v>
      </c>
    </row>
    <row r="25" spans="1:7" x14ac:dyDescent="0.2">
      <c r="A25" t="s">
        <v>69</v>
      </c>
      <c r="C25" s="13">
        <f>C19*C20/(C21/C22)/C23/C24</f>
        <v>4.7351834582114023</v>
      </c>
      <c r="D25" s="11" t="s">
        <v>75</v>
      </c>
    </row>
    <row r="27" spans="1:7" x14ac:dyDescent="0.2">
      <c r="A27" t="s">
        <v>73</v>
      </c>
      <c r="C27" s="12">
        <v>11</v>
      </c>
      <c r="D27" t="s">
        <v>70</v>
      </c>
    </row>
    <row r="28" spans="1:7" x14ac:dyDescent="0.2">
      <c r="A28" t="s">
        <v>62</v>
      </c>
      <c r="C28" s="12">
        <v>10430000</v>
      </c>
      <c r="D28" t="s">
        <v>63</v>
      </c>
      <c r="E28" s="5" t="s">
        <v>72</v>
      </c>
    </row>
    <row r="29" spans="1:7" x14ac:dyDescent="0.2">
      <c r="A29" t="s">
        <v>74</v>
      </c>
      <c r="C29" s="15">
        <f>C28*C25/C27</f>
        <v>4489814.8608313566</v>
      </c>
      <c r="D29" s="11" t="s">
        <v>76</v>
      </c>
    </row>
    <row r="31" spans="1:7" x14ac:dyDescent="0.2">
      <c r="A31" s="24" t="s">
        <v>78</v>
      </c>
      <c r="B31" s="24" t="s">
        <v>250</v>
      </c>
      <c r="C31" s="25"/>
      <c r="D31" s="25"/>
      <c r="E31" s="25"/>
    </row>
    <row r="32" spans="1:7" x14ac:dyDescent="0.2">
      <c r="A32" s="30" t="s">
        <v>89</v>
      </c>
      <c r="B32" s="31"/>
      <c r="C32" s="30"/>
      <c r="D32" s="30"/>
      <c r="E32" s="32"/>
    </row>
    <row r="33" spans="1:5" x14ac:dyDescent="0.2">
      <c r="A33" s="28" t="s">
        <v>37</v>
      </c>
    </row>
    <row r="34" spans="1:5" x14ac:dyDescent="0.2">
      <c r="A34" s="29" t="s">
        <v>308</v>
      </c>
    </row>
    <row r="35" spans="1:5" x14ac:dyDescent="0.2">
      <c r="A35" s="29"/>
    </row>
    <row r="36" spans="1:5" x14ac:dyDescent="0.2">
      <c r="A36" s="28" t="s">
        <v>38</v>
      </c>
    </row>
    <row r="37" spans="1:5" x14ac:dyDescent="0.2">
      <c r="A37" s="39" t="s">
        <v>251</v>
      </c>
    </row>
    <row r="38" spans="1:5" x14ac:dyDescent="0.2">
      <c r="A38" s="39" t="s">
        <v>299</v>
      </c>
    </row>
    <row r="39" spans="1:5" x14ac:dyDescent="0.2">
      <c r="A39" s="39" t="s">
        <v>328</v>
      </c>
    </row>
    <row r="40" spans="1:5" x14ac:dyDescent="0.2">
      <c r="A40" s="28" t="s">
        <v>40</v>
      </c>
      <c r="C40" t="s">
        <v>181</v>
      </c>
      <c r="D40" t="s">
        <v>228</v>
      </c>
      <c r="E40" t="s">
        <v>91</v>
      </c>
    </row>
    <row r="41" spans="1:5" x14ac:dyDescent="0.2">
      <c r="A41" s="29" t="s">
        <v>58</v>
      </c>
      <c r="C41" s="12">
        <v>95</v>
      </c>
      <c r="D41" t="s">
        <v>245</v>
      </c>
      <c r="E41" s="5" t="s">
        <v>60</v>
      </c>
    </row>
    <row r="42" spans="1:5" x14ac:dyDescent="0.2">
      <c r="A42" s="29" t="s">
        <v>59</v>
      </c>
      <c r="C42" s="64">
        <f>930000000/771000000</f>
        <v>1.2062256809338521</v>
      </c>
      <c r="D42" t="s">
        <v>122</v>
      </c>
      <c r="E42" t="s">
        <v>243</v>
      </c>
    </row>
    <row r="43" spans="1:5" x14ac:dyDescent="0.2">
      <c r="A43" s="29" t="s">
        <v>258</v>
      </c>
      <c r="C43" s="65">
        <v>13</v>
      </c>
      <c r="D43" t="s">
        <v>122</v>
      </c>
      <c r="E43" s="5" t="s">
        <v>263</v>
      </c>
    </row>
    <row r="44" spans="1:5" x14ac:dyDescent="0.2">
      <c r="A44" s="29" t="s">
        <v>259</v>
      </c>
      <c r="C44" s="81">
        <f>C42/C43</f>
        <v>9.2786590841065539E-2</v>
      </c>
      <c r="D44" t="s">
        <v>260</v>
      </c>
      <c r="E44" s="11" t="s">
        <v>300</v>
      </c>
    </row>
    <row r="45" spans="1:5" x14ac:dyDescent="0.2">
      <c r="A45" s="29" t="s">
        <v>252</v>
      </c>
      <c r="C45" s="66">
        <f>AVERAGE(0.035,0.046,0.045,0.049,0.037,0.035,0.038)</f>
        <v>4.071428571428571E-2</v>
      </c>
      <c r="D45" t="s">
        <v>262</v>
      </c>
      <c r="E45" s="5" t="s">
        <v>264</v>
      </c>
    </row>
    <row r="46" spans="1:5" x14ac:dyDescent="0.2">
      <c r="A46" s="29" t="s">
        <v>261</v>
      </c>
      <c r="C46" s="36">
        <f>C44*C41/C45</f>
        <v>216.50204529581961</v>
      </c>
      <c r="D46" t="s">
        <v>284</v>
      </c>
      <c r="E46" s="11" t="s">
        <v>305</v>
      </c>
    </row>
    <row r="47" spans="1:5" x14ac:dyDescent="0.2">
      <c r="A47" s="29" t="s">
        <v>301</v>
      </c>
      <c r="C47" s="69">
        <f>C46/C41</f>
        <v>2.2789688978507328</v>
      </c>
      <c r="D47" t="s">
        <v>283</v>
      </c>
      <c r="E47" s="11" t="s">
        <v>306</v>
      </c>
    </row>
    <row r="48" spans="1:5" x14ac:dyDescent="0.2">
      <c r="A48" s="29" t="s">
        <v>302</v>
      </c>
      <c r="C48" s="70">
        <f>1.1</f>
        <v>1.1000000000000001</v>
      </c>
      <c r="D48" t="s">
        <v>303</v>
      </c>
      <c r="E48" s="11" t="s">
        <v>304</v>
      </c>
    </row>
    <row r="49" spans="1:5" x14ac:dyDescent="0.2">
      <c r="A49" s="29" t="s">
        <v>285</v>
      </c>
      <c r="C49" s="87">
        <f>C47*1.1</f>
        <v>2.5068657876358063</v>
      </c>
      <c r="D49" t="s">
        <v>67</v>
      </c>
      <c r="E49" s="11" t="s">
        <v>307</v>
      </c>
    </row>
    <row r="50" spans="1:5" x14ac:dyDescent="0.2">
      <c r="A50" s="29"/>
    </row>
    <row r="51" spans="1:5" x14ac:dyDescent="0.2">
      <c r="A51" s="29" t="s">
        <v>253</v>
      </c>
      <c r="C51" s="12">
        <v>0.05</v>
      </c>
      <c r="D51" t="s">
        <v>50</v>
      </c>
      <c r="E51" t="s">
        <v>304</v>
      </c>
    </row>
    <row r="52" spans="1:5" x14ac:dyDescent="0.2">
      <c r="A52" s="29" t="s">
        <v>255</v>
      </c>
      <c r="C52" s="42">
        <f>C47*C51</f>
        <v>0.11394844489253664</v>
      </c>
      <c r="D52" t="s">
        <v>257</v>
      </c>
    </row>
    <row r="53" spans="1:5" x14ac:dyDescent="0.2">
      <c r="A53" s="29" t="s">
        <v>254</v>
      </c>
      <c r="C53" s="12">
        <f>1000</f>
        <v>1000</v>
      </c>
      <c r="D53" t="s">
        <v>112</v>
      </c>
    </row>
    <row r="54" spans="1:5" x14ac:dyDescent="0.2">
      <c r="A54" s="29" t="s">
        <v>256</v>
      </c>
      <c r="C54" s="85">
        <f>C53*C52</f>
        <v>113.94844489253664</v>
      </c>
      <c r="D54" t="s">
        <v>67</v>
      </c>
    </row>
  </sheetData>
  <mergeCells count="1">
    <mergeCell ref="A1:J4"/>
  </mergeCells>
  <hyperlinks>
    <hyperlink ref="E19" r:id="rId1" display="https://www.scb.se/hitta-statistik/artiklar/2018/97-kilo-matavfall-per-person-fran-hushallen/" xr:uid="{B2BEF159-59AA-45C7-8259-BBEEA4E72A41}"/>
    <hyperlink ref="E28" r:id="rId2" display="https://www.scb.se/hitta-statistik/statistik-efter-amne/befolkning/befolkningens-sammansattning/befolkningsstatistik/" xr:uid="{0543D80E-E4F7-461F-87BF-98C18CB35244}"/>
    <hyperlink ref="E41" r:id="rId3" display="https://www.scb.se/hitta-statistik/artiklar/2018/97-kilo-matavfall-per-person-fran-hushallen/" xr:uid="{D7301244-B981-430E-84C7-A7A7FEEBBF49}"/>
    <hyperlink ref="E43" r:id="rId4" xr:uid="{07C6B4A9-3E01-437F-BABF-527671614108}"/>
    <hyperlink ref="E45" r:id="rId5" xr:uid="{FA73191A-1F18-4C8D-92EA-A4BBB4C071F5}"/>
  </hyperlinks>
  <pageMargins left="0.7" right="0.7" top="0.75" bottom="0.75" header="0.3" footer="0.3"/>
  <pageSetup paperSize="9" orientation="portrait" horizontalDpi="300" verticalDpi="0"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8568B-74C2-48A7-8912-F50CF5BF29CF}">
  <dimension ref="A1:L66"/>
  <sheetViews>
    <sheetView tabSelected="1" topLeftCell="A43" zoomScaleNormal="100" workbookViewId="0">
      <selection activeCell="A47" sqref="A47"/>
    </sheetView>
  </sheetViews>
  <sheetFormatPr baseColWidth="10" defaultColWidth="8.83203125" defaultRowHeight="15" x14ac:dyDescent="0.2"/>
  <cols>
    <col min="1" max="1" width="35.6640625" customWidth="1"/>
    <col min="3" max="3" width="11.33203125" customWidth="1"/>
    <col min="4" max="4" width="13.5" customWidth="1"/>
    <col min="5" max="5" width="11" bestFit="1" customWidth="1"/>
  </cols>
  <sheetData>
    <row r="1" spans="1:12" x14ac:dyDescent="0.2">
      <c r="A1" s="98" t="s">
        <v>335</v>
      </c>
      <c r="B1" s="98"/>
      <c r="C1" s="98"/>
      <c r="D1" s="98"/>
      <c r="E1" s="98"/>
      <c r="F1" s="98"/>
      <c r="G1" s="98"/>
      <c r="H1" s="98"/>
      <c r="I1" s="98"/>
      <c r="J1" s="98"/>
    </row>
    <row r="2" spans="1:12" x14ac:dyDescent="0.2">
      <c r="A2" s="98"/>
      <c r="B2" s="98"/>
      <c r="C2" s="98"/>
      <c r="D2" s="98"/>
      <c r="E2" s="98"/>
      <c r="F2" s="98"/>
      <c r="G2" s="98"/>
      <c r="H2" s="98"/>
      <c r="I2" s="98"/>
      <c r="J2" s="98"/>
      <c r="L2" s="10"/>
    </row>
    <row r="3" spans="1:12" x14ac:dyDescent="0.2">
      <c r="A3" s="98"/>
      <c r="B3" s="98"/>
      <c r="C3" s="98"/>
      <c r="D3" s="98"/>
      <c r="E3" s="98"/>
      <c r="F3" s="98"/>
      <c r="G3" s="98"/>
      <c r="H3" s="98"/>
      <c r="I3" s="98"/>
      <c r="J3" s="98"/>
    </row>
    <row r="4" spans="1:12" x14ac:dyDescent="0.2">
      <c r="A4" s="98"/>
      <c r="B4" s="98"/>
      <c r="C4" s="98"/>
      <c r="D4" s="98"/>
      <c r="E4" s="98"/>
      <c r="F4" s="98"/>
      <c r="G4" s="98"/>
      <c r="H4" s="98"/>
      <c r="I4" s="98"/>
      <c r="J4" s="98"/>
    </row>
    <row r="5" spans="1:12" x14ac:dyDescent="0.2">
      <c r="A5" s="48"/>
      <c r="B5" s="48"/>
      <c r="C5" s="48"/>
      <c r="D5" s="48"/>
      <c r="E5" s="48"/>
      <c r="F5" s="48"/>
      <c r="G5" s="48"/>
      <c r="H5" s="48"/>
      <c r="I5" s="48"/>
      <c r="J5" s="48"/>
    </row>
    <row r="6" spans="1:12" x14ac:dyDescent="0.2">
      <c r="A6" s="26" t="s">
        <v>81</v>
      </c>
    </row>
    <row r="9" spans="1:12" x14ac:dyDescent="0.2">
      <c r="A9" s="27" t="s">
        <v>82</v>
      </c>
      <c r="B9" s="27" t="s">
        <v>184</v>
      </c>
      <c r="C9" s="27"/>
      <c r="D9" s="27"/>
      <c r="E9" s="27"/>
      <c r="F9" s="27"/>
    </row>
    <row r="10" spans="1:12" x14ac:dyDescent="0.2">
      <c r="A10" s="30" t="s">
        <v>89</v>
      </c>
    </row>
    <row r="11" spans="1:12" x14ac:dyDescent="0.2">
      <c r="A11" s="28" t="s">
        <v>37</v>
      </c>
    </row>
    <row r="12" spans="1:12" x14ac:dyDescent="0.2">
      <c r="A12" s="29" t="s">
        <v>344</v>
      </c>
    </row>
    <row r="13" spans="1:12" x14ac:dyDescent="0.2">
      <c r="A13" s="29"/>
    </row>
    <row r="14" spans="1:12" x14ac:dyDescent="0.2">
      <c r="A14" s="28" t="s">
        <v>38</v>
      </c>
    </row>
    <row r="15" spans="1:12" x14ac:dyDescent="0.2">
      <c r="A15" s="39" t="s">
        <v>125</v>
      </c>
    </row>
    <row r="16" spans="1:12" x14ac:dyDescent="0.2">
      <c r="A16" s="39" t="s">
        <v>311</v>
      </c>
    </row>
    <row r="17" spans="1:5" x14ac:dyDescent="0.2">
      <c r="A17" s="39" t="s">
        <v>312</v>
      </c>
    </row>
    <row r="18" spans="1:5" x14ac:dyDescent="0.2">
      <c r="A18" s="39"/>
    </row>
    <row r="19" spans="1:5" x14ac:dyDescent="0.2">
      <c r="A19" s="28" t="s">
        <v>40</v>
      </c>
      <c r="C19" t="s">
        <v>181</v>
      </c>
      <c r="D19" t="s">
        <v>228</v>
      </c>
      <c r="E19" t="s">
        <v>91</v>
      </c>
    </row>
    <row r="20" spans="1:5" x14ac:dyDescent="0.2">
      <c r="A20" s="29" t="s">
        <v>116</v>
      </c>
      <c r="C20" s="12">
        <v>216</v>
      </c>
      <c r="D20" t="s">
        <v>50</v>
      </c>
      <c r="E20" s="5" t="s">
        <v>117</v>
      </c>
    </row>
    <row r="21" spans="1:5" x14ac:dyDescent="0.2">
      <c r="A21" s="29" t="s">
        <v>118</v>
      </c>
      <c r="C21" s="34">
        <f>648/238</f>
        <v>2.7226890756302522</v>
      </c>
      <c r="D21" t="s">
        <v>122</v>
      </c>
      <c r="E21" t="s">
        <v>124</v>
      </c>
    </row>
    <row r="22" spans="1:5" x14ac:dyDescent="0.2">
      <c r="A22" s="29" t="s">
        <v>119</v>
      </c>
      <c r="C22" s="12">
        <f>119/238</f>
        <v>0.5</v>
      </c>
      <c r="D22" t="s">
        <v>122</v>
      </c>
      <c r="E22" t="s">
        <v>124</v>
      </c>
    </row>
    <row r="23" spans="1:5" x14ac:dyDescent="0.2">
      <c r="A23" s="29" t="s">
        <v>120</v>
      </c>
      <c r="C23" s="15">
        <f>C21*C20</f>
        <v>588.10084033613452</v>
      </c>
      <c r="D23" t="s">
        <v>123</v>
      </c>
    </row>
    <row r="24" spans="1:5" x14ac:dyDescent="0.2">
      <c r="A24" s="29" t="s">
        <v>121</v>
      </c>
      <c r="C24" s="14">
        <f>C22*C20</f>
        <v>108</v>
      </c>
      <c r="D24" t="s">
        <v>123</v>
      </c>
    </row>
    <row r="25" spans="1:5" x14ac:dyDescent="0.2">
      <c r="A25" s="29"/>
    </row>
    <row r="26" spans="1:5" x14ac:dyDescent="0.2">
      <c r="A26" s="29" t="s">
        <v>217</v>
      </c>
      <c r="C26" s="67">
        <v>10470000</v>
      </c>
      <c r="D26" t="s">
        <v>266</v>
      </c>
      <c r="E26" t="s">
        <v>267</v>
      </c>
    </row>
    <row r="27" spans="1:5" x14ac:dyDescent="0.2">
      <c r="A27" s="29" t="s">
        <v>268</v>
      </c>
      <c r="C27" s="15">
        <f>C23*C26/1000000</f>
        <v>6157.4157983193281</v>
      </c>
      <c r="D27" t="s">
        <v>269</v>
      </c>
    </row>
    <row r="28" spans="1:5" x14ac:dyDescent="0.2">
      <c r="A28" s="29" t="s">
        <v>121</v>
      </c>
      <c r="C28" s="15">
        <f>C24*C26/1000000</f>
        <v>1130.76</v>
      </c>
      <c r="D28" t="s">
        <v>269</v>
      </c>
    </row>
    <row r="30" spans="1:5" x14ac:dyDescent="0.2">
      <c r="A30" t="s">
        <v>270</v>
      </c>
      <c r="C30" s="4">
        <v>46300</v>
      </c>
      <c r="D30" t="s">
        <v>269</v>
      </c>
      <c r="E30" s="5" t="s">
        <v>271</v>
      </c>
    </row>
    <row r="31" spans="1:5" x14ac:dyDescent="0.2">
      <c r="A31" t="s">
        <v>272</v>
      </c>
      <c r="C31" s="68">
        <f>(C27+C28)/C30</f>
        <v>0.15741200428335483</v>
      </c>
    </row>
    <row r="33" spans="1:5" x14ac:dyDescent="0.2">
      <c r="A33" t="s">
        <v>126</v>
      </c>
      <c r="C33" s="12">
        <f>(130-80)/2+80</f>
        <v>105</v>
      </c>
      <c r="D33" t="s">
        <v>128</v>
      </c>
      <c r="E33" t="s">
        <v>130</v>
      </c>
    </row>
    <row r="34" spans="1:5" x14ac:dyDescent="0.2">
      <c r="A34" t="s">
        <v>127</v>
      </c>
      <c r="C34" s="12">
        <f>(95-50)/2+50</f>
        <v>72.5</v>
      </c>
      <c r="D34" t="s">
        <v>128</v>
      </c>
      <c r="E34" t="s">
        <v>130</v>
      </c>
    </row>
    <row r="35" spans="1:5" x14ac:dyDescent="0.2">
      <c r="A35" t="s">
        <v>273</v>
      </c>
      <c r="C35" s="12">
        <v>120</v>
      </c>
      <c r="D35" t="s">
        <v>129</v>
      </c>
      <c r="E35" s="5" t="s">
        <v>274</v>
      </c>
    </row>
    <row r="36" spans="1:5" ht="32" x14ac:dyDescent="0.2">
      <c r="A36" s="2" t="s">
        <v>330</v>
      </c>
      <c r="C36" s="86">
        <f>1000000*C27/(C33*C35)</f>
        <v>488683.79351740703</v>
      </c>
      <c r="D36" t="s">
        <v>157</v>
      </c>
      <c r="E36" s="5"/>
    </row>
    <row r="37" spans="1:5" ht="16" x14ac:dyDescent="0.2">
      <c r="A37" s="2" t="s">
        <v>331</v>
      </c>
      <c r="C37" s="85">
        <f>1000000*C28/(C34*C35)</f>
        <v>129972.41379310345</v>
      </c>
      <c r="D37" t="s">
        <v>157</v>
      </c>
    </row>
    <row r="39" spans="1:5" x14ac:dyDescent="0.2">
      <c r="A39" s="27" t="s">
        <v>265</v>
      </c>
      <c r="B39" s="27" t="s">
        <v>332</v>
      </c>
      <c r="C39" s="27"/>
      <c r="D39" s="27"/>
      <c r="E39" s="27"/>
    </row>
    <row r="40" spans="1:5" x14ac:dyDescent="0.2">
      <c r="A40" s="30" t="s">
        <v>89</v>
      </c>
    </row>
    <row r="41" spans="1:5" x14ac:dyDescent="0.2">
      <c r="A41" s="28" t="s">
        <v>37</v>
      </c>
    </row>
    <row r="42" spans="1:5" x14ac:dyDescent="0.2">
      <c r="A42" s="29" t="s">
        <v>345</v>
      </c>
    </row>
    <row r="43" spans="1:5" x14ac:dyDescent="0.2">
      <c r="A43" s="29" t="s">
        <v>346</v>
      </c>
    </row>
    <row r="44" spans="1:5" x14ac:dyDescent="0.2">
      <c r="A44" s="29"/>
    </row>
    <row r="45" spans="1:5" x14ac:dyDescent="0.2">
      <c r="A45" s="28" t="s">
        <v>38</v>
      </c>
    </row>
    <row r="46" spans="1:5" x14ac:dyDescent="0.2">
      <c r="A46" s="39" t="s">
        <v>125</v>
      </c>
    </row>
    <row r="47" spans="1:5" x14ac:dyDescent="0.2">
      <c r="A47" s="39" t="s">
        <v>313</v>
      </c>
    </row>
    <row r="48" spans="1:5" x14ac:dyDescent="0.2">
      <c r="A48" s="39" t="s">
        <v>312</v>
      </c>
    </row>
    <row r="49" spans="1:5" x14ac:dyDescent="0.2">
      <c r="A49" s="39"/>
    </row>
    <row r="50" spans="1:5" x14ac:dyDescent="0.2">
      <c r="A50" s="28" t="s">
        <v>40</v>
      </c>
      <c r="C50" t="s">
        <v>181</v>
      </c>
      <c r="D50" t="s">
        <v>228</v>
      </c>
      <c r="E50" t="s">
        <v>91</v>
      </c>
    </row>
    <row r="51" spans="1:5" x14ac:dyDescent="0.2">
      <c r="A51" s="29" t="s">
        <v>116</v>
      </c>
      <c r="C51" s="12">
        <v>216</v>
      </c>
      <c r="D51" t="s">
        <v>50</v>
      </c>
      <c r="E51" s="5" t="s">
        <v>117</v>
      </c>
    </row>
    <row r="52" spans="1:5" x14ac:dyDescent="0.2">
      <c r="A52" s="29" t="s">
        <v>118</v>
      </c>
      <c r="C52" s="34">
        <f>648/238</f>
        <v>2.7226890756302522</v>
      </c>
      <c r="D52" t="s">
        <v>122</v>
      </c>
      <c r="E52" t="s">
        <v>124</v>
      </c>
    </row>
    <row r="53" spans="1:5" x14ac:dyDescent="0.2">
      <c r="A53" s="29" t="s">
        <v>119</v>
      </c>
      <c r="C53" s="12">
        <f>119/238</f>
        <v>0.5</v>
      </c>
      <c r="D53" t="s">
        <v>122</v>
      </c>
      <c r="E53" t="s">
        <v>124</v>
      </c>
    </row>
    <row r="54" spans="1:5" x14ac:dyDescent="0.2">
      <c r="A54" s="29" t="s">
        <v>121</v>
      </c>
      <c r="C54" s="14">
        <f>C53*C51</f>
        <v>108</v>
      </c>
      <c r="D54" t="s">
        <v>123</v>
      </c>
    </row>
    <row r="55" spans="1:5" x14ac:dyDescent="0.2">
      <c r="A55" s="29"/>
    </row>
    <row r="56" spans="1:5" x14ac:dyDescent="0.2">
      <c r="A56" s="29" t="s">
        <v>62</v>
      </c>
      <c r="C56" s="67">
        <v>10470000</v>
      </c>
      <c r="D56" t="s">
        <v>266</v>
      </c>
      <c r="E56" t="s">
        <v>267</v>
      </c>
    </row>
    <row r="57" spans="1:5" x14ac:dyDescent="0.2">
      <c r="A57" s="29" t="s">
        <v>121</v>
      </c>
      <c r="C57" s="15">
        <f>C54*C56/1000000</f>
        <v>1130.76</v>
      </c>
      <c r="D57" t="s">
        <v>269</v>
      </c>
    </row>
    <row r="58" spans="1:5" x14ac:dyDescent="0.2">
      <c r="A58" s="29"/>
    </row>
    <row r="59" spans="1:5" x14ac:dyDescent="0.2">
      <c r="A59" s="29" t="s">
        <v>310</v>
      </c>
      <c r="C59" s="12">
        <f>34500/1000</f>
        <v>34.5</v>
      </c>
      <c r="D59" t="s">
        <v>128</v>
      </c>
      <c r="E59" s="82" t="s">
        <v>309</v>
      </c>
    </row>
    <row r="60" spans="1:5" x14ac:dyDescent="0.2">
      <c r="A60" s="29" t="s">
        <v>273</v>
      </c>
      <c r="C60" s="12">
        <v>120</v>
      </c>
      <c r="D60" t="s">
        <v>129</v>
      </c>
      <c r="E60" s="5" t="s">
        <v>274</v>
      </c>
    </row>
    <row r="61" spans="1:5" x14ac:dyDescent="0.2">
      <c r="A61" s="29" t="s">
        <v>275</v>
      </c>
      <c r="C61" s="12">
        <v>70</v>
      </c>
      <c r="D61" t="s">
        <v>129</v>
      </c>
      <c r="E61" s="5" t="s">
        <v>274</v>
      </c>
    </row>
    <row r="62" spans="1:5" ht="32" x14ac:dyDescent="0.2">
      <c r="A62" s="51" t="s">
        <v>276</v>
      </c>
      <c r="C62" s="85">
        <f>C57*1000000/(C59*C60)</f>
        <v>273130.4347826087</v>
      </c>
      <c r="D62" t="s">
        <v>157</v>
      </c>
    </row>
    <row r="63" spans="1:5" ht="32" x14ac:dyDescent="0.2">
      <c r="A63" s="51" t="s">
        <v>277</v>
      </c>
      <c r="C63" s="85">
        <f>C57*1000000/(C59*C61)</f>
        <v>468223.60248447204</v>
      </c>
      <c r="D63" t="s">
        <v>157</v>
      </c>
    </row>
    <row r="65" spans="1:5" x14ac:dyDescent="0.2">
      <c r="A65" s="2"/>
      <c r="C65" s="62"/>
      <c r="D65" s="62"/>
      <c r="E65" s="82"/>
    </row>
    <row r="66" spans="1:5" x14ac:dyDescent="0.2">
      <c r="A66" s="51"/>
      <c r="C66" s="63"/>
      <c r="D66" s="62"/>
    </row>
  </sheetData>
  <mergeCells count="1">
    <mergeCell ref="A1:J4"/>
  </mergeCells>
  <hyperlinks>
    <hyperlink ref="E20" r:id="rId1" display="https://www.avfallsverige.se/fileadmin/user_upload/4_kunskapsbank/Svensk_Avfallshantering_2020_publ2021_01.pdf" xr:uid="{9B64BA8C-E2E7-40D3-B017-B1032C730202}"/>
    <hyperlink ref="E30" r:id="rId2" xr:uid="{ED35C09C-8CF3-499D-9AA4-08920B193B87}"/>
    <hyperlink ref="E51" r:id="rId3" display="https://www.avfallsverige.se/fileadmin/user_upload/4_kunskapsbank/Svensk_Avfallshantering_2020_publ2021_01.pdf" xr:uid="{3FB1E519-55A6-491C-9B34-718A4B001DD3}"/>
    <hyperlink ref="E59" r:id="rId4" xr:uid="{3AF1D739-9861-42EB-93D7-0B5D1281E813}"/>
    <hyperlink ref="E35" r:id="rId5" xr:uid="{D9BB8306-6018-4E3A-A106-F6056CA43ECF}"/>
    <hyperlink ref="E60" r:id="rId6" xr:uid="{C5B3BF0E-E1C5-443B-8D02-52BF6451BD69}"/>
    <hyperlink ref="E61" r:id="rId7" xr:uid="{66CD87E2-99F1-423F-84DE-6185FF715BA6}"/>
  </hyperlinks>
  <pageMargins left="0.7" right="0.7" top="0.75" bottom="0.75" header="0.3" footer="0.3"/>
  <pageSetup paperSize="9" orientation="portrait" horizontalDpi="300" verticalDpi="0"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A9AB-D2FA-417D-B42E-DF261A7400A7}">
  <dimension ref="A1:J33"/>
  <sheetViews>
    <sheetView zoomScale="140" zoomScaleNormal="140" workbookViewId="0">
      <selection activeCell="B14" sqref="B14"/>
    </sheetView>
  </sheetViews>
  <sheetFormatPr baseColWidth="10" defaultColWidth="8.83203125" defaultRowHeight="15" x14ac:dyDescent="0.2"/>
  <sheetData>
    <row r="1" spans="1:10" x14ac:dyDescent="0.2">
      <c r="A1" s="98" t="s">
        <v>333</v>
      </c>
      <c r="B1" s="98"/>
      <c r="C1" s="98"/>
      <c r="D1" s="98"/>
      <c r="E1" s="98"/>
      <c r="F1" s="98"/>
      <c r="G1" s="98"/>
      <c r="H1" s="98"/>
      <c r="I1" s="98"/>
      <c r="J1" s="98"/>
    </row>
    <row r="2" spans="1:10" x14ac:dyDescent="0.2">
      <c r="A2" s="98"/>
      <c r="B2" s="98"/>
      <c r="C2" s="98"/>
      <c r="D2" s="98"/>
      <c r="E2" s="98"/>
      <c r="F2" s="98"/>
      <c r="G2" s="98"/>
      <c r="H2" s="98"/>
      <c r="I2" s="98"/>
      <c r="J2" s="98"/>
    </row>
    <row r="3" spans="1:10" x14ac:dyDescent="0.2">
      <c r="A3" s="98"/>
      <c r="B3" s="98"/>
      <c r="C3" s="98"/>
      <c r="D3" s="98"/>
      <c r="E3" s="98"/>
      <c r="F3" s="98"/>
      <c r="G3" s="98"/>
      <c r="H3" s="98"/>
      <c r="I3" s="98"/>
      <c r="J3" s="98"/>
    </row>
    <row r="4" spans="1:10" x14ac:dyDescent="0.2">
      <c r="A4" s="98"/>
      <c r="B4" s="98"/>
      <c r="C4" s="98"/>
      <c r="D4" s="98"/>
      <c r="E4" s="98"/>
      <c r="F4" s="98"/>
      <c r="G4" s="98"/>
      <c r="H4" s="98"/>
      <c r="I4" s="98"/>
      <c r="J4" s="98"/>
    </row>
    <row r="6" spans="1:10" x14ac:dyDescent="0.2">
      <c r="A6" t="s">
        <v>87</v>
      </c>
    </row>
    <row r="7" spans="1:10" x14ac:dyDescent="0.2">
      <c r="A7" t="s">
        <v>140</v>
      </c>
      <c r="B7" s="11" t="s">
        <v>137</v>
      </c>
    </row>
    <row r="8" spans="1:10" x14ac:dyDescent="0.2">
      <c r="A8" t="s">
        <v>141</v>
      </c>
      <c r="B8" s="11" t="s">
        <v>136</v>
      </c>
    </row>
    <row r="9" spans="1:10" x14ac:dyDescent="0.2">
      <c r="A9" t="s">
        <v>142</v>
      </c>
      <c r="B9" s="11" t="s">
        <v>135</v>
      </c>
    </row>
    <row r="10" spans="1:10" x14ac:dyDescent="0.2">
      <c r="A10" t="s">
        <v>147</v>
      </c>
      <c r="B10" s="11" t="s">
        <v>148</v>
      </c>
      <c r="E10" s="5"/>
    </row>
    <row r="11" spans="1:10" x14ac:dyDescent="0.2">
      <c r="B11" s="11"/>
    </row>
    <row r="12" spans="1:10" x14ac:dyDescent="0.2">
      <c r="A12" t="s">
        <v>143</v>
      </c>
      <c r="B12" s="11" t="s">
        <v>138</v>
      </c>
    </row>
    <row r="13" spans="1:10" x14ac:dyDescent="0.2">
      <c r="A13" t="s">
        <v>144</v>
      </c>
      <c r="B13" s="11" t="s">
        <v>339</v>
      </c>
    </row>
    <row r="14" spans="1:10" x14ac:dyDescent="0.2">
      <c r="A14" t="s">
        <v>145</v>
      </c>
      <c r="B14" s="11" t="s">
        <v>88</v>
      </c>
    </row>
    <row r="16" spans="1:10" x14ac:dyDescent="0.2">
      <c r="A16" t="s">
        <v>146</v>
      </c>
      <c r="B16" s="11" t="s">
        <v>134</v>
      </c>
    </row>
    <row r="18" spans="1:6" x14ac:dyDescent="0.2">
      <c r="A18" s="11"/>
    </row>
    <row r="19" spans="1:6" x14ac:dyDescent="0.2">
      <c r="A19" s="1"/>
    </row>
    <row r="23" spans="1:6" x14ac:dyDescent="0.2">
      <c r="A23" s="1"/>
    </row>
    <row r="24" spans="1:6" x14ac:dyDescent="0.2">
      <c r="B24" s="38"/>
    </row>
    <row r="26" spans="1:6" x14ac:dyDescent="0.2">
      <c r="A26" s="1"/>
    </row>
    <row r="30" spans="1:6" x14ac:dyDescent="0.2">
      <c r="A30" s="1"/>
    </row>
    <row r="31" spans="1:6" x14ac:dyDescent="0.2">
      <c r="F31" s="5"/>
    </row>
    <row r="33" spans="1:1" x14ac:dyDescent="0.2">
      <c r="A33" s="1"/>
    </row>
  </sheetData>
  <mergeCells count="1">
    <mergeCell ref="A1:J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9505DA5FA4B54685A1B6C7076233EE" ma:contentTypeVersion="2" ma:contentTypeDescription="Create a new document." ma:contentTypeScope="" ma:versionID="a36aae46b1ed6576bce11c7afdcb3ccb">
  <xsd:schema xmlns:xsd="http://www.w3.org/2001/XMLSchema" xmlns:xs="http://www.w3.org/2001/XMLSchema" xmlns:p="http://schemas.microsoft.com/office/2006/metadata/properties" xmlns:ns2="ca8ec813-8f0a-4840-bf74-33a202645fb0" targetNamespace="http://schemas.microsoft.com/office/2006/metadata/properties" ma:root="true" ma:fieldsID="470f4c02749ff8b872d57782e02ce407" ns2:_="">
    <xsd:import namespace="ca8ec813-8f0a-4840-bf74-33a202645fb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8ec813-8f0a-4840-bf74-33a202645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54FC88-FB50-410F-8E4C-7EFEF180F41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CFAC4B9-AA12-43DD-B499-4F5D65136B10}">
  <ds:schemaRefs>
    <ds:schemaRef ds:uri="http://schemas.microsoft.com/sharepoint/v3/contenttype/forms"/>
  </ds:schemaRefs>
</ds:datastoreItem>
</file>

<file path=customXml/itemProps3.xml><?xml version="1.0" encoding="utf-8"?>
<ds:datastoreItem xmlns:ds="http://schemas.openxmlformats.org/officeDocument/2006/customXml" ds:itemID="{113547F2-2DB8-4904-8378-328EA8179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8ec813-8f0a-4840-bf74-33a202645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8</vt:i4>
      </vt:variant>
    </vt:vector>
  </HeadingPairs>
  <TitlesOfParts>
    <vt:vector size="8" baseType="lpstr">
      <vt:lpstr>Introduktion</vt:lpstr>
      <vt:lpstr>Jämförelsevärden klimat</vt:lpstr>
      <vt:lpstr>Pedagogiska fakta totallista</vt:lpstr>
      <vt:lpstr>Fakta 2021 - förebygga avfall</vt:lpstr>
      <vt:lpstr>Fakta 2021 - återanvända</vt:lpstr>
      <vt:lpstr>Fakta 2021 - materialåtervinna</vt:lpstr>
      <vt:lpstr>Fakta 2021 - energiåtervinna</vt:lpstr>
      <vt:lpstr>Målkoppling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Althoff Palm</dc:creator>
  <cp:lastModifiedBy>Microsoft Office User</cp:lastModifiedBy>
  <dcterms:created xsi:type="dcterms:W3CDTF">2021-11-01T13:01:22Z</dcterms:created>
  <dcterms:modified xsi:type="dcterms:W3CDTF">2021-12-21T08:42:49Z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0x0101007A9505DA5FA4B54685A1B6C7076233EE</vt:lpwstr>
  </property>
</Properties>
</file>