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Users/asha/Desktop/17 Interna projekt/Uppskalning o potential förebyggande/Slutrapport/Leverans 14 febr/"/>
    </mc:Choice>
  </mc:AlternateContent>
  <xr:revisionPtr revIDLastSave="0" documentId="8_{704369E4-FC27-9340-8142-55D9774F9821}" xr6:coauthVersionLast="47" xr6:coauthVersionMax="47" xr10:uidLastSave="{00000000-0000-0000-0000-000000000000}"/>
  <bookViews>
    <workbookView xWindow="0" yWindow="500" windowWidth="29040" windowHeight="15840" xr2:uid="{9D7408AB-3CE0-4F0B-B6A2-83986D6B33CA}"/>
  </bookViews>
  <sheets>
    <sheet name="Räknemodul" sheetId="4" r:id="rId1"/>
    <sheet name="Räkneexempel"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 l="1"/>
  <c r="G15" i="4" l="1"/>
  <c r="G14" i="4"/>
  <c r="F15" i="4" l="1"/>
  <c r="E7" i="4"/>
  <c r="F14" i="4"/>
  <c r="B55" i="10" l="1"/>
  <c r="C55" i="10"/>
  <c r="D55" i="10"/>
  <c r="C60" i="10"/>
  <c r="C62" i="10" s="1"/>
  <c r="D60" i="10"/>
  <c r="D62" i="10" s="1"/>
  <c r="B61" i="10"/>
  <c r="C61" i="10"/>
  <c r="D61" i="10"/>
  <c r="B62" i="10"/>
  <c r="H5" i="10"/>
  <c r="H36" i="10"/>
  <c r="H29" i="10"/>
  <c r="H28" i="10"/>
  <c r="D27" i="10"/>
  <c r="I15" i="4"/>
  <c r="I14" i="4"/>
  <c r="G13" i="4"/>
  <c r="J15" i="4"/>
  <c r="J14" i="4"/>
  <c r="J13" i="4"/>
  <c r="I13" i="4" l="1"/>
  <c r="H13" i="4"/>
  <c r="K15" i="4"/>
  <c r="L15" i="4" s="1"/>
  <c r="D36" i="10"/>
  <c r="E36" i="10"/>
  <c r="G36" i="10" s="1"/>
  <c r="E27" i="10"/>
  <c r="G27" i="10" s="1"/>
  <c r="H27" i="10"/>
  <c r="H30" i="10" s="1"/>
  <c r="E29" i="10"/>
  <c r="E28" i="10"/>
  <c r="G28" i="10" s="1"/>
  <c r="D28" i="10"/>
  <c r="C30" i="10"/>
  <c r="H14" i="4"/>
  <c r="H15" i="4"/>
  <c r="K13" i="4"/>
  <c r="K14" i="4"/>
  <c r="L14" i="4" s="1"/>
  <c r="L13" i="4" l="1"/>
  <c r="I27" i="10"/>
  <c r="I28" i="10"/>
  <c r="J28" i="10" s="1"/>
  <c r="F27" i="10"/>
  <c r="F29" i="10"/>
  <c r="I29" i="10"/>
  <c r="G29" i="10"/>
  <c r="G30" i="10" s="1"/>
  <c r="F36" i="10"/>
  <c r="I36" i="10"/>
  <c r="J36" i="10" s="1"/>
  <c r="J27" i="10"/>
  <c r="F28" i="10"/>
  <c r="D30" i="10"/>
  <c r="E30" i="10"/>
  <c r="E21" i="10"/>
  <c r="F21" i="10" s="1"/>
  <c r="H14" i="10"/>
  <c r="E14" i="10"/>
  <c r="I14" i="10" s="1"/>
  <c r="H13" i="10"/>
  <c r="E13" i="10"/>
  <c r="G13" i="10" s="1"/>
  <c r="D13" i="10"/>
  <c r="H12" i="10"/>
  <c r="E12" i="10"/>
  <c r="G12" i="10" s="1"/>
  <c r="D12" i="10"/>
  <c r="H7" i="10"/>
  <c r="E7" i="10"/>
  <c r="F7" i="10" s="1"/>
  <c r="H6" i="10"/>
  <c r="E6" i="10"/>
  <c r="G6" i="10" s="1"/>
  <c r="D6" i="10"/>
  <c r="E5" i="10"/>
  <c r="G5" i="10" s="1"/>
  <c r="D5" i="10"/>
  <c r="I5" i="10" s="1"/>
  <c r="F12" i="10" l="1"/>
  <c r="H20" i="10"/>
  <c r="D20" i="10"/>
  <c r="H19" i="10"/>
  <c r="D19" i="10"/>
  <c r="F30" i="10"/>
  <c r="J29" i="10"/>
  <c r="J30" i="10" s="1"/>
  <c r="I30" i="10"/>
  <c r="I6" i="10"/>
  <c r="J6" i="10" s="1"/>
  <c r="F5" i="10"/>
  <c r="H21" i="10"/>
  <c r="I7" i="10"/>
  <c r="G7" i="10"/>
  <c r="J7" i="10" s="1"/>
  <c r="F6" i="10"/>
  <c r="C22" i="10"/>
  <c r="F13" i="10"/>
  <c r="J5" i="10"/>
  <c r="I13" i="10"/>
  <c r="J13" i="10" s="1"/>
  <c r="E19" i="10"/>
  <c r="G21" i="10"/>
  <c r="I21" i="10"/>
  <c r="E20" i="10"/>
  <c r="G14" i="10"/>
  <c r="J14" i="10" s="1"/>
  <c r="F14" i="10"/>
  <c r="I12" i="10"/>
  <c r="J12" i="10" s="1"/>
  <c r="H5" i="4"/>
  <c r="F19" i="10" l="1"/>
  <c r="E22" i="10"/>
  <c r="H22" i="10"/>
  <c r="F20" i="10"/>
  <c r="J21" i="10"/>
  <c r="G19" i="10"/>
  <c r="D22" i="10"/>
  <c r="I19" i="10"/>
  <c r="G20" i="10"/>
  <c r="I20" i="10"/>
  <c r="F22" i="10" l="1"/>
  <c r="G22" i="10"/>
  <c r="J20" i="10"/>
  <c r="J19" i="10"/>
  <c r="I22" i="10"/>
  <c r="J22" i="10" l="1"/>
  <c r="H6" i="4" l="1"/>
  <c r="D6" i="4"/>
  <c r="E6" i="4"/>
  <c r="F7" i="4"/>
  <c r="H7" i="4"/>
  <c r="D5" i="4"/>
  <c r="E5" i="4"/>
  <c r="F5" i="4" l="1"/>
  <c r="F6" i="4"/>
  <c r="G7" i="4"/>
  <c r="G5" i="4"/>
  <c r="I5" i="4"/>
  <c r="I7" i="4"/>
  <c r="J7" i="4" l="1"/>
  <c r="J5" i="4"/>
  <c r="G6" i="4" l="1"/>
  <c r="I6" i="4" l="1"/>
  <c r="J6" i="4" s="1"/>
  <c r="E37" i="10" l="1"/>
  <c r="H37" i="10"/>
  <c r="D35" i="10"/>
  <c r="C38" i="10"/>
  <c r="E35" i="10"/>
  <c r="H35" i="10"/>
  <c r="H38" i="10" l="1"/>
  <c r="G35" i="10"/>
  <c r="E38" i="10"/>
  <c r="F35" i="10"/>
  <c r="I35" i="10"/>
  <c r="D38" i="10"/>
  <c r="F37" i="10"/>
  <c r="I37" i="10"/>
  <c r="G37" i="10"/>
  <c r="J37" i="10" l="1"/>
  <c r="I38" i="10"/>
  <c r="F38" i="10"/>
  <c r="G38" i="10"/>
  <c r="J35" i="10"/>
  <c r="J38" i="10" l="1"/>
</calcChain>
</file>

<file path=xl/sharedStrings.xml><?xml version="1.0" encoding="utf-8"?>
<sst xmlns="http://schemas.openxmlformats.org/spreadsheetml/2006/main" count="166" uniqueCount="92">
  <si>
    <t>Antal elever i grundskola</t>
  </si>
  <si>
    <t>Antal barn i förskola</t>
  </si>
  <si>
    <t>Antal personer särskilda boenden</t>
  </si>
  <si>
    <t>Varav kommunala</t>
  </si>
  <si>
    <t>Varav privata</t>
  </si>
  <si>
    <t>Förskola</t>
  </si>
  <si>
    <t>Grundskola</t>
  </si>
  <si>
    <t>Äldreboende</t>
  </si>
  <si>
    <t>Kronor</t>
  </si>
  <si>
    <t>Offentlig måltid kostnad för 1 kg matsvinn (råvarukostnad)</t>
  </si>
  <si>
    <t>Avfallshantering kostnad/kg (Avfall web)</t>
  </si>
  <si>
    <t>Restavfall</t>
  </si>
  <si>
    <t>Matavfall</t>
  </si>
  <si>
    <t>Medel</t>
  </si>
  <si>
    <t>Avfallsfraktioners miljöpåverkan mätt i kg  CO2 per kg avfall vid förebyggande</t>
  </si>
  <si>
    <t>Grundskolor</t>
  </si>
  <si>
    <t>Särskilda boenden</t>
  </si>
  <si>
    <t>Äldreboenden</t>
  </si>
  <si>
    <t>Skola</t>
  </si>
  <si>
    <t>Underlaget till beräkningarna utgår från:</t>
  </si>
  <si>
    <t>Er verksamhets potential vid förebyggande av avfall</t>
  </si>
  <si>
    <t>Antal boende/barn i verksamheten</t>
  </si>
  <si>
    <t>Minskning av restavfall i kg/år</t>
  </si>
  <si>
    <t>Minskning av matavfall i kg/år</t>
  </si>
  <si>
    <t>Sparade kronor för inköp av råvaror kr per år</t>
  </si>
  <si>
    <t>Total besparing kr/år</t>
  </si>
  <si>
    <t>Tabell A. Använd denna tabell om ni inte vet er verksamhets svinn/avfallsmängder .</t>
  </si>
  <si>
    <t xml:space="preserve">I tabellen kan du se den uppskattade potentialen per individ i verksamheten avseende minskade avfallsmängder, minskad användning av engångsprodukter, minskade utsläpp av CO2 och sparade kronor. Räkneexemplet visar potentialen per individ hos verksamheter som inte jobbat med förebyggande av avfall tidigare och utgår från att separat utsortering av matavfall finns i verksamheten. </t>
  </si>
  <si>
    <t>Kommunala äldreboende</t>
  </si>
  <si>
    <t>Kommunala grundskolor</t>
  </si>
  <si>
    <t>Kommunala äldreboenden, grundskolor och förskolor</t>
  </si>
  <si>
    <t xml:space="preserve">I tabellen kan du se den uppskattade potentialen för alla kommunala äldreboenden, skolor och förskolor i Sverige, avseende minskade avfallsmängder, minskad användning av engångsprodukter, minskade utsläpp av CO2 och sparade kronor. Räkneexemplet visar potentialen utifrån att verksamheterna i landet inte jobbat med förebyggande av avfall tidigare och utgår från att separat utsortering av matavfall finns i verksamheten. Beräkningen visar därför endast en grov uppskattning baserat på de minskningar som åstadkommits i verksamheter där man jobbat med att förebygga avfall. </t>
  </si>
  <si>
    <t>varav kommunala</t>
  </si>
  <si>
    <t>Er verksamhets potential vid förebyggande av avfall, per individ</t>
  </si>
  <si>
    <t xml:space="preserve">I tabellen kan du se den uppskattade potentialen för en i Sverige medelstor verksamheten, avseende minskade avfallsmängder, minskad användning av engångsprodukter, minskade utsläpp av CO2 och sparade kronor. Räkneexemplet visar potentialen för verksamheter som inte jobbat med förebyggande av avfall tidigare och utgår från att separat utsortering av matavfall finns i verksamheten. </t>
  </si>
  <si>
    <t>Antal verksamheter, siffror från skolverket och regeringen</t>
  </si>
  <si>
    <t>Tabell B. Använd denna tabell om du känner till svinn-/avfallsmängder per individ i er verksamhet/kommun</t>
  </si>
  <si>
    <t xml:space="preserve">I tabellen kan du se den uppskattade potentialen för alla Sveriges äldreboenden, skolor och förskolor, avseende minskade avfallsmängder, minskad användning av engångsprodukter, minskade utsläpp av CO2 och sparade kronor. Räkneexemplet visar potentialen utifrån att verksamheterna i landet inte jobbat med förebyggande av avfall tidigare och utgår från att separat utsortering av matavfall finns i verksamheten. Beräkningen visar därför endast en grov uppskattning baserat på de minskningar som åstadkommits i verksamheter där man jobbat med att förebygga avfall. </t>
  </si>
  <si>
    <t>Summan för samtliga äldreboenden, grundskolor och förskolor i Sverige</t>
  </si>
  <si>
    <t xml:space="preserve">I tabellen kan du se den uppskattade potentialen för alla privata äldreboenden, skolor och förskolor i Sverige, avseende minskade avfallsmängder, minskad användning av engångsprodukter, minskade utsläpp av CO2 och sparade kronor. Räkneexemplet visar potentialen utifrån att verksamheterna i landet inte jobbat med förebyggande av avfall tidigare och utgår från att separat utsortering av matavfall finns i verksamheten. Beräkningen visar därför endast en grov uppskattning baserat på de minskningar som åstadkommits i verksamheter där man jobbat med att förebygga avfall. </t>
  </si>
  <si>
    <t>Potential vid förebyggande av avfall hos privata grundskolor, förskolor och äldreboenden</t>
  </si>
  <si>
    <t>Privata äldreboenden</t>
  </si>
  <si>
    <t>Privata grundskolor</t>
  </si>
  <si>
    <t>Summan för samtliga privata äldreboenden, grundskolor och förskolor i Sverige</t>
  </si>
  <si>
    <t>Procentandel kommunala</t>
  </si>
  <si>
    <t>Procentandel privata</t>
  </si>
  <si>
    <t>En medelstor verksamhets potential vid förebyggande av avfall</t>
  </si>
  <si>
    <t>Potential vid förebyggande av avfall i samtliga kommunala verksamheter</t>
  </si>
  <si>
    <t>Potential vid förebyggande av avfall i Sveriges grundskolor, förskolor och äldreboenden</t>
  </si>
  <si>
    <t>Sparade kronor för inköp av råvaror kr/år</t>
  </si>
  <si>
    <t>Sparade kronor för inköp av engångsprodukter /år</t>
  </si>
  <si>
    <t>Sparade kronor för avfallshantering kr/år</t>
  </si>
  <si>
    <t>Besparingen av att minska användningen av engångsprodukter hos skolor baseras på den besparing Sandeklevskolan i Göteborg gjorde när de minskade användning av papper, engångsmaterial och sa upp prenumerationer. Osäker siffra eftersom  verksamheters användning av engångsprodukter skiljer sig mycket.</t>
  </si>
  <si>
    <t>Råvarukostnaden för en måltid i en offentlig verksamhet är i snitt 26 kr/kg enligt uppgift från Livsmedelsverket 2021</t>
  </si>
  <si>
    <t>Besparingen av att minska användningen av engångsprodukter på förskolor baseras på Gropens gård i Göteborg som slutat med engångsmaterial såsom bestick, tallrikar, muggar, skoskydd och plastpåsar samt minskade användningen av pappershanddukar och engångshandskar. Osäker siffra eftersom  verksamheters användning av engångsprodukter skiljer sig mycket.</t>
  </si>
  <si>
    <t>Möjlig mängd restavfall att nå per individ och år hos äldreboenden när avfall förebyggs, är baserad på mängder hos Sekelbo i Göteborg. Mängden är 434 kg per person och år.</t>
  </si>
  <si>
    <t>Möjlig mängd restavfall att nå per elev och år hos grundskolor när avfall förebyggs, är baserad på mängder hos Sandeklevsskolan i Göteborg. Mängden är 12 kg per elev och år.</t>
  </si>
  <si>
    <t>Möjlig mängd matavfall att nå per individ och år hos äldreboenden när avfall förebyggs, är baserad på mängder hos ett äldreboende i Ockelbo kommun. Mängden är 52 kg per person och år.</t>
  </si>
  <si>
    <t>Möjlig mängd matavfall att nå per elev och år hos grundskolor när avfall förebyggs, är baserad på mängder hos Helsingborgs kommunala grundskolor. Mängden är 6,8 kg per elev och år.</t>
  </si>
  <si>
    <t xml:space="preserve">Baserat på uppgifter från 2020 redovisade i Livsmedelsverkes rapport, L-2022 nr 1 </t>
  </si>
  <si>
    <t>Medel antal individer/verksamhet</t>
  </si>
  <si>
    <t>Livsmedelsverket 2021</t>
  </si>
  <si>
    <t>Avfallshantering kostnad/kg vid vikttaxa. Siffror från Avfall web 2021</t>
  </si>
  <si>
    <t>Uppgifter från Avfall Sveriges Rapport 2023:01</t>
  </si>
  <si>
    <t>Kg CO2/år</t>
  </si>
  <si>
    <t xml:space="preserve">Miljöpåverkan vid förebyggande av matavfall är -2,22 kg CO2e per kg avfall, enligt Avfall Sveriges rapport; Klimatpåverkan från olika avfallsfraktioner, uppdaterad 2022, rapportnummer 2023:01. </t>
  </si>
  <si>
    <t>Vid förebyggande av restavfall är miljöpåverkan -3 kg CO2e per kg avfall, enligt Avfall Sveriges rapport; Klimatpåverkan från olika avfallsfraktioner, uppdaterad 2022, rapportnummer 2023:01</t>
  </si>
  <si>
    <t>Besparingen av att minska användningen av engångsprodukter på äldreboenden baseras på Sekelbo i Göteborg som såg över hur produkter användes och minskade användningen där det var möjligt samt att de bytte till flergångsmaterial där det var möjligt. De produkter som de arbetade med var inkontinensskydd, duschförkläden, haklappar, säng- och sittunderlägg.  Osäker siffra eftersom  verksamheters användning av engångsprodukter skiljer sig mycket.</t>
  </si>
  <si>
    <t>Bakgrundsmaterial till beräkningar</t>
  </si>
  <si>
    <t>När avfall förebyggs kan det bli aktuellt att ha färre soptunnor att slänga i, vilket leder till kostnadsbesparingar eftersom kostnad (vanligen kallad kärlavgift) för de soptunnor  som används i verksamheten minskar. Detta har inte tagits hänsyn till i beräkningarna.</t>
  </si>
  <si>
    <t xml:space="preserve">Avfallskostnad per kg matavfall utgick från medelvärdet av priset per kg matavfall ( 1,1 kr/kg matavfall) hos de kommuner som har vikttaxa och hade uppgifter redovisade i Avfall Web för år 2021. Avfallskostnaden minskar därmed inte för verksamheter i kommuner utan vikttaxa på matavfall. </t>
  </si>
  <si>
    <t xml:space="preserve">Avfallskostnad per kg restavfall utgick från medelvärdet av priset per kg restavfall (2,2 kr/kg restavfall) hos de kommuner som har vikttaxa och hade uppgifter redovisade i Avfall Web för år 2021. Avfallskostnaden minskar därmed inte för verksamheter i kommuner utan vikttaxa på restavfall. </t>
  </si>
  <si>
    <t>Ett läsår vid en skola är 178 dagar</t>
  </si>
  <si>
    <t>Den minskning av matsvinn som kan uppnås vid äldreboenden baseras på minskning av matsvinn vid ett boende som tillagade all mat själva (Bysjöstrand i Ockelbo, 80 stycken boende) och ett boende i Göteborg som hade en kombination av mottagningskök och tillagningskök (Sekelbo, 50 stycken boende). Då minskningen av matsvinn var likvärdig per boende för de båda verksamheterna har ingen skillnad gjorts i räknemodellen beroende av om det finns ett mottagningskök eller tillagningskök i verksamheten.</t>
  </si>
  <si>
    <t>Samma potential att minska matsvinn, mätt som kg per elev och år, finns hos de skolor som har tillagningskök som de skolor som har mottagningskök. Potentialen är baserad på uppgifter från tillagningskök i Helsingborg som serverar 16 850 elever samt mottagningskök hos Sandeklevsskolan i Göteborg som serverar 300 elever. Däremot är den verkliga siffran för matsvinn som uppstår till följd av ett mottagningskök högre eftersom det även uppstår matsvinn i ett produktionskök på annan plats.</t>
  </si>
  <si>
    <t>Förskola*</t>
  </si>
  <si>
    <t>*Underlag saknas för restavfall</t>
  </si>
  <si>
    <t>Privata förskolor*</t>
  </si>
  <si>
    <t>Förskolor*</t>
  </si>
  <si>
    <t>Kommunala förskolor*</t>
  </si>
  <si>
    <t>Er verksamhets mängd restavfall per boende/barn och år (kg)</t>
  </si>
  <si>
    <t>Er verksamhets mängd matsvinn per boende/barn och år (kg)</t>
  </si>
  <si>
    <r>
      <t>I tabellen kan du utläsa potentialen att förebygga avfall för er verksamhet i förhållande till den nivå som är möjlig att nå. Vilken nivå som är möjlig att nå baseras på mängder svinn/avfall hos verksamheter som arbetat en längre tid med att förebygga avfall.  För att se potentialen för ert äldreboende, fyll i de</t>
    </r>
    <r>
      <rPr>
        <sz val="11"/>
        <color theme="7" tint="-0.249977111117893"/>
        <rFont val="Calibri"/>
        <family val="2"/>
        <scheme val="minor"/>
      </rPr>
      <t xml:space="preserve"> gulmarkerade</t>
    </r>
    <r>
      <rPr>
        <sz val="11"/>
        <color theme="1"/>
        <rFont val="Calibri"/>
        <family val="2"/>
        <scheme val="minor"/>
      </rPr>
      <t xml:space="preserve"> cellerna med era uppgifter avseende antal boende, restavfall per boende och år samt matsvinn per boende och år. För att se potentialen för er skola, fyll i de </t>
    </r>
    <r>
      <rPr>
        <sz val="11"/>
        <color rgb="FFFF0000"/>
        <rFont val="Calibri"/>
        <family val="2"/>
        <scheme val="minor"/>
      </rPr>
      <t>rödmarkerade</t>
    </r>
    <r>
      <rPr>
        <sz val="11"/>
        <color theme="1"/>
        <rFont val="Calibri"/>
        <family val="2"/>
        <scheme val="minor"/>
      </rPr>
      <t xml:space="preserve"> cellerna med era uppgifter avseende antal elever, restavfall per elev och år samt matsvinn per elev och år.  För att se potentialen för er förskola, fyll i de </t>
    </r>
    <r>
      <rPr>
        <sz val="11"/>
        <color theme="9" tint="-0.249977111117893"/>
        <rFont val="Calibri"/>
        <family val="2"/>
        <scheme val="minor"/>
      </rPr>
      <t>grönmarkerade</t>
    </r>
    <r>
      <rPr>
        <sz val="11"/>
        <color theme="1"/>
        <rFont val="Calibri"/>
        <family val="2"/>
        <scheme val="minor"/>
      </rPr>
      <t xml:space="preserve"> cellerna med era uppgifter avseende antal barn, restavfall per barn och år samt matavfall per barn och år.</t>
    </r>
  </si>
  <si>
    <r>
      <t xml:space="preserve">I tabellen kan du se den uppskattade potentialen för er verksamhet avseende minskade avfallsmängder, minskad användning av engångsprodukter, minskade utsläpp av CO2 och sparade kronor. Räkneexemplet används för verksamheter som inte jobbat med förebyggande av avfall tidigare och utgår från att separat utsortering av matavfall finns i verksamheten. Om ni jobbat med förebyggande av avfall och känner till era avfallsmängder fyll istället i tabell B.För att se potentialen för ert äldreboende, fyll i antal boende i den </t>
    </r>
    <r>
      <rPr>
        <sz val="11"/>
        <color theme="7" tint="-0.249977111117893"/>
        <rFont val="Calibri"/>
        <family val="2"/>
        <scheme val="minor"/>
      </rPr>
      <t>gula</t>
    </r>
    <r>
      <rPr>
        <sz val="11"/>
        <color theme="1"/>
        <rFont val="Calibri"/>
        <family val="2"/>
        <scheme val="minor"/>
      </rPr>
      <t xml:space="preserve"> cellen. För att se potentialen för er skola, fyll i antal barn i den </t>
    </r>
    <r>
      <rPr>
        <sz val="11"/>
        <color rgb="FFFF0000"/>
        <rFont val="Calibri"/>
        <family val="2"/>
        <scheme val="minor"/>
      </rPr>
      <t>röda</t>
    </r>
    <r>
      <rPr>
        <sz val="11"/>
        <color theme="1"/>
        <rFont val="Calibri"/>
        <family val="2"/>
        <scheme val="minor"/>
      </rPr>
      <t xml:space="preserve"> cellen. För att se potentialen för er förskola, fyll i antal barn i den </t>
    </r>
    <r>
      <rPr>
        <sz val="11"/>
        <color theme="9" tint="-0.249977111117893"/>
        <rFont val="Calibri"/>
        <family val="2"/>
        <scheme val="minor"/>
      </rPr>
      <t>grönmarkerade</t>
    </r>
    <r>
      <rPr>
        <sz val="11"/>
        <color theme="1"/>
        <rFont val="Calibri"/>
        <family val="2"/>
        <scheme val="minor"/>
      </rPr>
      <t xml:space="preserve"> cellen.</t>
    </r>
  </si>
  <si>
    <t>*Underlag saknas avseende matsvinn och restavfall</t>
  </si>
  <si>
    <t>Förskola, ej tillämpbar*</t>
  </si>
  <si>
    <t>Potential/person mängd restavfall</t>
  </si>
  <si>
    <t>Potential/person mängd matavfall</t>
  </si>
  <si>
    <t>Minskning av restavfall i kg/år**</t>
  </si>
  <si>
    <t>Minskning av matsvinn i kg/år**</t>
  </si>
  <si>
    <t>**Vid minussiffror har er verksamhet lägre mängder avfall/svinn än referensverksamheterna</t>
  </si>
  <si>
    <t>Eftersom både skolorna och äldreboendena minskade mängden matsvinn i liknande omfattning hos verksamheter med mottagningskök som med tillagningskök, gjordes antagandet att även förskolors potential att minska mängden matsvinn var densamma för mottagningskök som för tillagningskök.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</si>
</sst>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color theme="9" tint="-0.249977111117893"/>
      <name val="Calibri"/>
      <family val="2"/>
      <scheme val="minor"/>
    </font>
    <font>
      <sz val="11"/>
      <color theme="7" tint="-0.249977111117893"/>
      <name val="Calibri"/>
      <family val="2"/>
      <scheme val="minor"/>
    </font>
    <font>
      <b/>
      <sz val="18"/>
      <color theme="1"/>
      <name val="Calibri"/>
      <family val="2"/>
      <scheme val="minor"/>
    </font>
    <font>
      <sz val="11"/>
      <name val="Calibri"/>
      <family val="2"/>
      <scheme val="minor"/>
    </font>
    <font>
      <sz val="11"/>
      <color theme="0"/>
      <name val="Calibri"/>
      <family val="2"/>
      <scheme val="minor"/>
    </font>
    <font>
      <b/>
      <sz val="11"/>
      <name val="Calibri"/>
      <family val="2"/>
      <scheme val="minor"/>
    </font>
    <font>
      <b/>
      <sz val="10"/>
      <name val="Calibri"/>
      <family val="2"/>
      <scheme val="minor"/>
    </font>
    <font>
      <b/>
      <sz val="14"/>
      <name val="Calibri"/>
      <family val="2"/>
      <scheme val="minor"/>
    </font>
    <font>
      <b/>
      <sz val="16"/>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1" fillId="0" borderId="7" xfId="0" applyFont="1" applyBorder="1" applyAlignment="1">
      <alignment horizontal="left" vertical="center" wrapText="1"/>
    </xf>
    <xf numFmtId="0" fontId="0" fillId="5" borderId="5" xfId="0" applyFill="1" applyBorder="1" applyAlignment="1">
      <alignment horizontal="center"/>
    </xf>
    <xf numFmtId="0" fontId="0" fillId="3" borderId="5" xfId="0" applyFill="1" applyBorder="1" applyAlignment="1">
      <alignment horizontal="center"/>
    </xf>
    <xf numFmtId="0" fontId="0" fillId="4" borderId="12" xfId="0" applyFill="1" applyBorder="1" applyAlignment="1">
      <alignment horizontal="center"/>
    </xf>
    <xf numFmtId="0" fontId="1" fillId="0" borderId="7" xfId="0" applyFont="1" applyBorder="1" applyAlignment="1">
      <alignment vertical="center" wrapText="1"/>
    </xf>
    <xf numFmtId="0" fontId="0" fillId="6" borderId="5" xfId="0" applyFill="1" applyBorder="1" applyAlignment="1">
      <alignment horizontal="center"/>
    </xf>
    <xf numFmtId="0" fontId="0" fillId="7" borderId="5" xfId="0" applyFill="1" applyBorder="1" applyAlignment="1">
      <alignment horizontal="center"/>
    </xf>
    <xf numFmtId="0" fontId="0" fillId="2" borderId="12" xfId="0" applyFill="1" applyBorder="1" applyAlignment="1">
      <alignment horizontal="center"/>
    </xf>
    <xf numFmtId="0" fontId="2" fillId="0" borderId="9" xfId="0" applyFont="1" applyBorder="1"/>
    <xf numFmtId="0" fontId="2" fillId="0" borderId="11" xfId="0" applyFont="1" applyBorder="1"/>
    <xf numFmtId="0" fontId="6" fillId="0" borderId="6" xfId="0" applyFont="1" applyBorder="1" applyAlignment="1">
      <alignment wrapText="1"/>
    </xf>
    <xf numFmtId="0" fontId="1" fillId="0" borderId="8" xfId="0" applyFont="1" applyBorder="1" applyAlignment="1">
      <alignment horizontal="left" vertical="center" wrapText="1"/>
    </xf>
    <xf numFmtId="1" fontId="0" fillId="2" borderId="12" xfId="0" applyNumberFormat="1" applyFill="1" applyBorder="1"/>
    <xf numFmtId="1" fontId="0" fillId="2" borderId="13" xfId="0" applyNumberFormat="1" applyFill="1" applyBorder="1"/>
    <xf numFmtId="1" fontId="0" fillId="6" borderId="5" xfId="0" applyNumberFormat="1" applyFill="1" applyBorder="1"/>
    <xf numFmtId="1" fontId="0" fillId="6" borderId="10" xfId="0" applyNumberFormat="1" applyFill="1" applyBorder="1"/>
    <xf numFmtId="1" fontId="0" fillId="7" borderId="5" xfId="0" applyNumberFormat="1" applyFill="1" applyBorder="1"/>
    <xf numFmtId="1" fontId="0" fillId="7" borderId="10" xfId="0" applyNumberFormat="1" applyFill="1" applyBorder="1"/>
    <xf numFmtId="0" fontId="2" fillId="0" borderId="9" xfId="0" applyFont="1" applyBorder="1" applyAlignment="1">
      <alignment wrapText="1"/>
    </xf>
    <xf numFmtId="0" fontId="2" fillId="0" borderId="11" xfId="0" applyFont="1" applyBorder="1" applyAlignment="1">
      <alignment wrapText="1"/>
    </xf>
    <xf numFmtId="1" fontId="0" fillId="6" borderId="5" xfId="0" applyNumberFormat="1" applyFill="1" applyBorder="1" applyAlignment="1">
      <alignment horizontal="center"/>
    </xf>
    <xf numFmtId="1" fontId="0" fillId="7" borderId="5" xfId="0" applyNumberFormat="1" applyFill="1" applyBorder="1" applyAlignment="1">
      <alignment horizontal="center"/>
    </xf>
    <xf numFmtId="1" fontId="0" fillId="2" borderId="12" xfId="0" applyNumberFormat="1" applyFill="1" applyBorder="1" applyAlignment="1">
      <alignment horizontal="center"/>
    </xf>
    <xf numFmtId="0" fontId="0" fillId="5" borderId="5"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1" fillId="0" borderId="0" xfId="0" applyFont="1"/>
    <xf numFmtId="0" fontId="0" fillId="0" borderId="0" xfId="0" applyAlignment="1">
      <alignment vertical="center" wrapText="1"/>
    </xf>
    <xf numFmtId="0" fontId="6" fillId="10" borderId="6" xfId="0" applyFont="1" applyFill="1" applyBorder="1" applyAlignment="1">
      <alignment vertical="center" wrapText="1"/>
    </xf>
    <xf numFmtId="0" fontId="1" fillId="10" borderId="7"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0" fillId="0" borderId="4" xfId="0" applyBorder="1" applyAlignment="1">
      <alignment vertical="center" wrapText="1"/>
    </xf>
    <xf numFmtId="0" fontId="2" fillId="10" borderId="9" xfId="0" applyFont="1" applyFill="1" applyBorder="1"/>
    <xf numFmtId="0" fontId="0" fillId="6" borderId="5" xfId="0" applyFill="1" applyBorder="1" applyAlignment="1">
      <alignment horizontal="center" vertical="center"/>
    </xf>
    <xf numFmtId="1" fontId="0" fillId="6" borderId="5" xfId="0" applyNumberFormat="1" applyFill="1" applyBorder="1" applyAlignment="1">
      <alignment horizontal="center" vertical="center"/>
    </xf>
    <xf numFmtId="1" fontId="0" fillId="6" borderId="10" xfId="0" applyNumberFormat="1" applyFill="1" applyBorder="1" applyAlignment="1">
      <alignment horizontal="center" vertical="center"/>
    </xf>
    <xf numFmtId="0" fontId="0" fillId="7" borderId="5" xfId="0" applyFill="1" applyBorder="1" applyAlignment="1">
      <alignment horizontal="center" vertical="center"/>
    </xf>
    <xf numFmtId="1" fontId="0" fillId="7" borderId="5" xfId="0" applyNumberFormat="1" applyFill="1" applyBorder="1" applyAlignment="1">
      <alignment horizontal="center" vertical="center"/>
    </xf>
    <xf numFmtId="1" fontId="0" fillId="7" borderId="10" xfId="0" applyNumberFormat="1" applyFill="1" applyBorder="1" applyAlignment="1">
      <alignment horizontal="center" vertical="center"/>
    </xf>
    <xf numFmtId="0" fontId="2" fillId="10" borderId="11" xfId="0" applyFont="1" applyFill="1" applyBorder="1"/>
    <xf numFmtId="0" fontId="0" fillId="2" borderId="12" xfId="0" applyFill="1" applyBorder="1" applyAlignment="1">
      <alignment horizontal="center" vertical="center"/>
    </xf>
    <xf numFmtId="1" fontId="0" fillId="2" borderId="12" xfId="0" applyNumberFormat="1" applyFill="1" applyBorder="1" applyAlignment="1">
      <alignment horizontal="center" vertical="center"/>
    </xf>
    <xf numFmtId="1" fontId="0" fillId="2" borderId="13" xfId="0" applyNumberFormat="1" applyFill="1" applyBorder="1" applyAlignment="1">
      <alignment horizontal="center" vertical="center"/>
    </xf>
    <xf numFmtId="0" fontId="0" fillId="0" borderId="0" xfId="0" applyAlignment="1">
      <alignment horizontal="center" vertical="center" wrapText="1"/>
    </xf>
    <xf numFmtId="0" fontId="1" fillId="0" borderId="0" xfId="0" applyFont="1" applyAlignment="1">
      <alignment horizontal="left"/>
    </xf>
    <xf numFmtId="0" fontId="6"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wrapText="1"/>
    </xf>
    <xf numFmtId="37" fontId="0" fillId="5" borderId="5" xfId="0" applyNumberFormat="1" applyFill="1" applyBorder="1" applyAlignment="1">
      <alignment horizontal="center" vertical="center"/>
    </xf>
    <xf numFmtId="37" fontId="0" fillId="6" borderId="5" xfId="0" applyNumberFormat="1" applyFill="1" applyBorder="1" applyAlignment="1">
      <alignment horizontal="center" vertical="center"/>
    </xf>
    <xf numFmtId="37" fontId="0" fillId="3" borderId="5" xfId="0" applyNumberFormat="1" applyFill="1" applyBorder="1" applyAlignment="1">
      <alignment horizontal="center" vertical="center"/>
    </xf>
    <xf numFmtId="37" fontId="0" fillId="7" borderId="5" xfId="0" applyNumberFormat="1" applyFill="1" applyBorder="1" applyAlignment="1">
      <alignment horizontal="center" vertical="center"/>
    </xf>
    <xf numFmtId="37" fontId="0" fillId="4" borderId="5" xfId="0" applyNumberFormat="1" applyFill="1" applyBorder="1" applyAlignment="1">
      <alignment horizontal="center" vertical="center"/>
    </xf>
    <xf numFmtId="37" fontId="0" fillId="2" borderId="5" xfId="0" applyNumberFormat="1" applyFill="1" applyBorder="1" applyAlignment="1">
      <alignment horizontal="center" vertical="center"/>
    </xf>
    <xf numFmtId="37" fontId="0" fillId="8" borderId="12" xfId="0" applyNumberFormat="1" applyFill="1" applyBorder="1" applyAlignment="1">
      <alignment horizontal="center" vertical="center"/>
    </xf>
    <xf numFmtId="37" fontId="0" fillId="9" borderId="12" xfId="0" applyNumberFormat="1" applyFill="1" applyBorder="1" applyAlignment="1">
      <alignment horizontal="center" vertical="center"/>
    </xf>
    <xf numFmtId="37" fontId="0" fillId="9" borderId="13" xfId="0" applyNumberFormat="1" applyFill="1" applyBorder="1" applyAlignment="1">
      <alignment horizontal="center" vertical="center"/>
    </xf>
    <xf numFmtId="37" fontId="0" fillId="6" borderId="10" xfId="0" applyNumberFormat="1" applyFill="1" applyBorder="1" applyAlignment="1">
      <alignment horizontal="center" vertical="center"/>
    </xf>
    <xf numFmtId="37" fontId="0" fillId="7" borderId="10" xfId="0" applyNumberFormat="1" applyFill="1" applyBorder="1" applyAlignment="1">
      <alignment horizontal="center" vertical="center"/>
    </xf>
    <xf numFmtId="37" fontId="0" fillId="2" borderId="10" xfId="0" applyNumberFormat="1" applyFill="1" applyBorder="1" applyAlignment="1">
      <alignment horizontal="center" vertical="center"/>
    </xf>
    <xf numFmtId="0" fontId="0" fillId="5" borderId="5" xfId="0" applyFill="1" applyBorder="1" applyAlignment="1">
      <alignment horizontal="center" vertical="center"/>
    </xf>
    <xf numFmtId="0" fontId="0" fillId="3" borderId="5" xfId="0" applyFill="1" applyBorder="1" applyAlignment="1">
      <alignment horizontal="center" vertical="center"/>
    </xf>
    <xf numFmtId="0" fontId="0" fillId="4" borderId="12" xfId="0" applyFill="1" applyBorder="1" applyAlignment="1">
      <alignment horizontal="center" vertical="center"/>
    </xf>
    <xf numFmtId="37" fontId="0" fillId="2" borderId="12" xfId="0" applyNumberFormat="1" applyFill="1" applyBorder="1" applyAlignment="1">
      <alignment horizontal="center" vertical="center"/>
    </xf>
    <xf numFmtId="37" fontId="0" fillId="2" borderId="13" xfId="0" applyNumberFormat="1" applyFill="1" applyBorder="1" applyAlignment="1">
      <alignment horizontal="center" vertical="center"/>
    </xf>
    <xf numFmtId="0" fontId="8" fillId="0" borderId="0" xfId="0" applyFont="1"/>
    <xf numFmtId="0" fontId="8" fillId="0" borderId="0" xfId="0" applyFont="1" applyAlignment="1">
      <alignment horizontal="center" vertical="center" wrapText="1"/>
    </xf>
    <xf numFmtId="0" fontId="7" fillId="0" borderId="0" xfId="0" applyFont="1"/>
    <xf numFmtId="0" fontId="9" fillId="0" borderId="0" xfId="0" applyFont="1"/>
    <xf numFmtId="3" fontId="7" fillId="0" borderId="0" xfId="0" applyNumberFormat="1" applyFont="1" applyAlignment="1">
      <alignment horizontal="center"/>
    </xf>
    <xf numFmtId="10" fontId="7" fillId="0" borderId="0" xfId="0" applyNumberFormat="1" applyFont="1" applyAlignment="1">
      <alignment horizontal="center"/>
    </xf>
    <xf numFmtId="0" fontId="9" fillId="0" borderId="5" xfId="0" applyFont="1" applyBorder="1" applyAlignment="1">
      <alignment wrapText="1"/>
    </xf>
    <xf numFmtId="0" fontId="7" fillId="0" borderId="5" xfId="0" applyFont="1" applyBorder="1" applyAlignment="1">
      <alignment wrapText="1"/>
    </xf>
    <xf numFmtId="0" fontId="7" fillId="0" borderId="0" xfId="0" applyFont="1" applyAlignment="1">
      <alignment wrapText="1"/>
    </xf>
    <xf numFmtId="164" fontId="9" fillId="0" borderId="5" xfId="0" applyNumberFormat="1" applyFont="1" applyBorder="1" applyAlignment="1">
      <alignment wrapText="1"/>
    </xf>
    <xf numFmtId="0" fontId="10" fillId="0" borderId="5" xfId="0" applyFont="1" applyBorder="1" applyAlignment="1">
      <alignment wrapText="1"/>
    </xf>
    <xf numFmtId="0" fontId="7" fillId="0" borderId="5" xfId="0" applyFont="1" applyBorder="1" applyAlignment="1">
      <alignment horizontal="center" wrapText="1"/>
    </xf>
    <xf numFmtId="9" fontId="7" fillId="0" borderId="5" xfId="0" applyNumberFormat="1" applyFont="1" applyBorder="1" applyAlignment="1">
      <alignment horizontal="center" wrapText="1"/>
    </xf>
    <xf numFmtId="3" fontId="7" fillId="0" borderId="5" xfId="0" applyNumberFormat="1" applyFont="1" applyBorder="1" applyAlignment="1">
      <alignment horizontal="center" wrapText="1"/>
    </xf>
    <xf numFmtId="10" fontId="7" fillId="0" borderId="5" xfId="0" applyNumberFormat="1" applyFont="1" applyBorder="1" applyAlignment="1">
      <alignment horizontal="center" wrapText="1"/>
    </xf>
    <xf numFmtId="0" fontId="11" fillId="0" borderId="0" xfId="0" applyFont="1"/>
    <xf numFmtId="0" fontId="7" fillId="0" borderId="0" xfId="0" applyFont="1" applyAlignment="1">
      <alignment horizontal="center" vertical="center" wrapText="1"/>
    </xf>
    <xf numFmtId="0" fontId="10" fillId="0" borderId="0" xfId="0" applyFont="1" applyAlignment="1">
      <alignment wrapText="1"/>
    </xf>
    <xf numFmtId="0" fontId="0" fillId="0" borderId="0" xfId="0" applyAlignment="1">
      <alignment horizontal="left" vertical="center" wrapText="1"/>
    </xf>
    <xf numFmtId="0" fontId="2" fillId="11" borderId="11" xfId="0" applyFont="1" applyFill="1" applyBorder="1"/>
    <xf numFmtId="0" fontId="10" fillId="0" borderId="0" xfId="0" applyFont="1"/>
    <xf numFmtId="0" fontId="12" fillId="0" borderId="0" xfId="0" applyFont="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left" vertical="center" wrapText="1"/>
    </xf>
    <xf numFmtId="0" fontId="2" fillId="0" borderId="5" xfId="0" applyFont="1" applyBorder="1" applyAlignment="1">
      <alignment horizontal="left" vertical="center"/>
    </xf>
    <xf numFmtId="0" fontId="7" fillId="0" borderId="5" xfId="0" applyFont="1"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5AA8-1786-4900-8BD5-2DCDAADC360E}">
  <dimension ref="A2:M133"/>
  <sheetViews>
    <sheetView tabSelected="1" topLeftCell="A7" zoomScaleNormal="100" workbookViewId="0">
      <selection activeCell="F15" sqref="F15"/>
    </sheetView>
  </sheetViews>
  <sheetFormatPr baseColWidth="10" defaultColWidth="9.1640625" defaultRowHeight="15" x14ac:dyDescent="0.2"/>
  <cols>
    <col min="1" max="1" width="46.5" customWidth="1"/>
    <col min="2" max="2" width="36.1640625" customWidth="1"/>
    <col min="3" max="3" width="14" customWidth="1"/>
    <col min="4" max="4" width="15.83203125" customWidth="1"/>
    <col min="5" max="5" width="19" customWidth="1"/>
    <col min="6" max="6" width="17.5" customWidth="1"/>
    <col min="7" max="7" width="16.1640625" customWidth="1"/>
    <col min="8" max="8" width="20.83203125" customWidth="1"/>
    <col min="9" max="9" width="17.83203125" customWidth="1"/>
    <col min="10" max="12" width="15.33203125" customWidth="1"/>
    <col min="13" max="13" width="63.5" customWidth="1"/>
    <col min="14" max="14" width="13" customWidth="1"/>
    <col min="15" max="15" width="18.5" customWidth="1"/>
  </cols>
  <sheetData>
    <row r="2" spans="1:13" ht="16" thickBot="1" x14ac:dyDescent="0.25">
      <c r="A2" s="27"/>
      <c r="B2" s="27" t="s">
        <v>26</v>
      </c>
    </row>
    <row r="3" spans="1:13" ht="114.75" customHeight="1" thickBot="1" x14ac:dyDescent="0.25">
      <c r="B3" s="92" t="s">
        <v>83</v>
      </c>
      <c r="C3" s="93"/>
      <c r="D3" s="93"/>
      <c r="E3" s="93"/>
      <c r="F3" s="93"/>
      <c r="G3" s="93"/>
      <c r="H3" s="93"/>
      <c r="I3" s="93"/>
      <c r="J3" s="94"/>
      <c r="K3" s="28"/>
    </row>
    <row r="4" spans="1:13" ht="50" x14ac:dyDescent="0.2">
      <c r="B4" s="29" t="s">
        <v>20</v>
      </c>
      <c r="C4" s="30" t="s">
        <v>21</v>
      </c>
      <c r="D4" s="30" t="s">
        <v>22</v>
      </c>
      <c r="E4" s="30" t="s">
        <v>23</v>
      </c>
      <c r="F4" s="30" t="s">
        <v>64</v>
      </c>
      <c r="G4" s="30" t="s">
        <v>49</v>
      </c>
      <c r="H4" s="30" t="s">
        <v>50</v>
      </c>
      <c r="I4" s="30" t="s">
        <v>51</v>
      </c>
      <c r="J4" s="31" t="s">
        <v>25</v>
      </c>
    </row>
    <row r="5" spans="1:13" ht="19" x14ac:dyDescent="0.25">
      <c r="A5" s="32"/>
      <c r="B5" s="33" t="s">
        <v>7</v>
      </c>
      <c r="C5" s="24"/>
      <c r="D5" s="34">
        <f>48*C5</f>
        <v>0</v>
      </c>
      <c r="E5" s="34">
        <f>45*C5</f>
        <v>0</v>
      </c>
      <c r="F5" s="34">
        <f>(B44*E5)+(B45*D5)</f>
        <v>0</v>
      </c>
      <c r="G5" s="34">
        <f>E5*B48</f>
        <v>0</v>
      </c>
      <c r="H5" s="34">
        <f>1539*C5</f>
        <v>0</v>
      </c>
      <c r="I5" s="35">
        <f>(D5*B40)+(C40*E5)</f>
        <v>0</v>
      </c>
      <c r="J5" s="36">
        <f>SUM(G5:I5)</f>
        <v>0</v>
      </c>
    </row>
    <row r="6" spans="1:13" ht="19" x14ac:dyDescent="0.25">
      <c r="A6" s="32"/>
      <c r="B6" s="33" t="s">
        <v>18</v>
      </c>
      <c r="C6" s="25"/>
      <c r="D6" s="37">
        <f>4.9*C6</f>
        <v>0</v>
      </c>
      <c r="E6" s="37">
        <f>6.8*C6</f>
        <v>0</v>
      </c>
      <c r="F6" s="37">
        <f>(B44*E6)+(B45*D6)</f>
        <v>0</v>
      </c>
      <c r="G6" s="37">
        <f>E6*B48</f>
        <v>0</v>
      </c>
      <c r="H6" s="37">
        <f>C6*53</f>
        <v>0</v>
      </c>
      <c r="I6" s="38">
        <f>(D6*B40)+(C40*E6)</f>
        <v>0</v>
      </c>
      <c r="J6" s="39">
        <f>SUM(G6:I6)</f>
        <v>0</v>
      </c>
    </row>
    <row r="7" spans="1:13" ht="20" thickBot="1" x14ac:dyDescent="0.3">
      <c r="A7" s="32"/>
      <c r="B7" s="40" t="s">
        <v>75</v>
      </c>
      <c r="C7" s="26"/>
      <c r="D7" s="41"/>
      <c r="E7" s="41">
        <f>C7*6</f>
        <v>0</v>
      </c>
      <c r="F7" s="41">
        <f>(B44*E7)+(B45*D7)</f>
        <v>0</v>
      </c>
      <c r="G7" s="41">
        <f>E7*B48</f>
        <v>0</v>
      </c>
      <c r="H7" s="41">
        <f>C7*289</f>
        <v>0</v>
      </c>
      <c r="I7" s="42">
        <f>(D7*B40)+(C40*E7)</f>
        <v>0</v>
      </c>
      <c r="J7" s="43">
        <f>SUM(G7:I7)</f>
        <v>0</v>
      </c>
    </row>
    <row r="8" spans="1:13" x14ac:dyDescent="0.2">
      <c r="A8" s="32"/>
      <c r="B8" s="69" t="s">
        <v>76</v>
      </c>
      <c r="C8" s="69"/>
      <c r="D8" s="69"/>
      <c r="E8" s="69"/>
      <c r="F8" s="69"/>
      <c r="G8" s="69"/>
      <c r="H8" s="69"/>
      <c r="I8" s="69"/>
      <c r="J8" s="69"/>
    </row>
    <row r="9" spans="1:13" x14ac:dyDescent="0.2">
      <c r="A9" s="32"/>
      <c r="B9" s="44"/>
      <c r="C9" s="44"/>
      <c r="D9" s="44"/>
      <c r="E9" s="44"/>
    </row>
    <row r="10" spans="1:13" ht="16" thickBot="1" x14ac:dyDescent="0.25">
      <c r="A10" s="28"/>
      <c r="B10" s="45" t="s">
        <v>36</v>
      </c>
      <c r="C10" s="44"/>
      <c r="D10" s="44"/>
      <c r="E10" s="44"/>
    </row>
    <row r="11" spans="1:13" ht="64" customHeight="1" thickBot="1" x14ac:dyDescent="0.25">
      <c r="A11" s="28"/>
      <c r="B11" s="92" t="s">
        <v>82</v>
      </c>
      <c r="C11" s="93"/>
      <c r="D11" s="93"/>
      <c r="E11" s="93"/>
      <c r="F11" s="93"/>
      <c r="G11" s="93"/>
      <c r="H11" s="93"/>
      <c r="I11" s="93"/>
      <c r="J11" s="93"/>
      <c r="K11" s="93"/>
      <c r="L11" s="94"/>
    </row>
    <row r="12" spans="1:13" ht="64" x14ac:dyDescent="0.2">
      <c r="A12" s="28"/>
      <c r="B12" s="46" t="s">
        <v>20</v>
      </c>
      <c r="C12" s="47" t="s">
        <v>21</v>
      </c>
      <c r="D12" s="47" t="s">
        <v>80</v>
      </c>
      <c r="E12" s="47" t="s">
        <v>81</v>
      </c>
      <c r="F12" s="47" t="s">
        <v>88</v>
      </c>
      <c r="G12" s="30" t="s">
        <v>89</v>
      </c>
      <c r="H12" s="47" t="s">
        <v>64</v>
      </c>
      <c r="I12" s="47" t="s">
        <v>24</v>
      </c>
      <c r="J12" s="47" t="s">
        <v>50</v>
      </c>
      <c r="K12" s="47" t="s">
        <v>51</v>
      </c>
      <c r="L12" s="48" t="s">
        <v>25</v>
      </c>
    </row>
    <row r="13" spans="1:13" ht="19" x14ac:dyDescent="0.25">
      <c r="A13" s="28"/>
      <c r="B13" s="9" t="s">
        <v>7</v>
      </c>
      <c r="C13" s="24"/>
      <c r="D13" s="24"/>
      <c r="E13" s="24"/>
      <c r="F13" s="34">
        <f>(C13*D13)-(C13*B51)</f>
        <v>0</v>
      </c>
      <c r="G13" s="34">
        <f>(C13*E13)-(C13*C51)</f>
        <v>0</v>
      </c>
      <c r="H13" s="34">
        <f>(F13*B45)+(G13*B44)</f>
        <v>0</v>
      </c>
      <c r="I13" s="34">
        <f>G13*B48</f>
        <v>0</v>
      </c>
      <c r="J13" s="34">
        <f>1539*C13</f>
        <v>0</v>
      </c>
      <c r="K13" s="35">
        <f>(F13*B40)+(C40*G13)</f>
        <v>0</v>
      </c>
      <c r="L13" s="34">
        <f>SUM(I13:K13)</f>
        <v>0</v>
      </c>
    </row>
    <row r="14" spans="1:13" ht="19" x14ac:dyDescent="0.25">
      <c r="A14" s="28"/>
      <c r="B14" s="9" t="s">
        <v>18</v>
      </c>
      <c r="C14" s="25"/>
      <c r="D14" s="25"/>
      <c r="E14" s="25"/>
      <c r="F14" s="37">
        <f>(C14*D14)-(C14*B52)</f>
        <v>0</v>
      </c>
      <c r="G14" s="37">
        <f>(C14*E14)-(C14*C52)</f>
        <v>0</v>
      </c>
      <c r="H14" s="37">
        <f>(F14*B45)+(G14*B44)</f>
        <v>0</v>
      </c>
      <c r="I14" s="37">
        <f>G14*B48</f>
        <v>0</v>
      </c>
      <c r="J14" s="37">
        <f>C14*53</f>
        <v>0</v>
      </c>
      <c r="K14" s="38">
        <f>(F14*B40)+(C40*G14)</f>
        <v>0</v>
      </c>
      <c r="L14" s="37">
        <f t="shared" ref="L14:L15" si="0">SUM(I14:K14)</f>
        <v>0</v>
      </c>
    </row>
    <row r="15" spans="1:13" ht="20" thickBot="1" x14ac:dyDescent="0.3">
      <c r="A15" s="28"/>
      <c r="B15" s="86" t="s">
        <v>85</v>
      </c>
      <c r="C15" s="26"/>
      <c r="D15" s="26"/>
      <c r="E15" s="26"/>
      <c r="F15" s="41">
        <f>(C15*D15)-(C15*B53)</f>
        <v>0</v>
      </c>
      <c r="G15" s="41">
        <f>(C15*E15)-(C15*C53)</f>
        <v>0</v>
      </c>
      <c r="H15" s="41">
        <f>(F15*B45)+(G15*B44)</f>
        <v>0</v>
      </c>
      <c r="I15" s="41">
        <f>G15*B48</f>
        <v>0</v>
      </c>
      <c r="J15" s="41">
        <f>C15*289</f>
        <v>0</v>
      </c>
      <c r="K15" s="42">
        <f>(F15*B40)+(C40*G15)</f>
        <v>0</v>
      </c>
      <c r="L15" s="41">
        <f t="shared" si="0"/>
        <v>0</v>
      </c>
    </row>
    <row r="16" spans="1:13" x14ac:dyDescent="0.2">
      <c r="A16" s="28"/>
      <c r="B16" s="69" t="s">
        <v>84</v>
      </c>
      <c r="C16" s="69"/>
      <c r="D16" s="69"/>
      <c r="E16" s="69"/>
      <c r="F16" s="69"/>
      <c r="G16" s="69"/>
      <c r="H16" s="69"/>
      <c r="I16" s="69"/>
      <c r="J16" s="69"/>
      <c r="K16" s="69"/>
      <c r="L16" s="69"/>
      <c r="M16" s="69"/>
    </row>
    <row r="17" spans="1:13" x14ac:dyDescent="0.2">
      <c r="A17" s="28"/>
      <c r="B17" s="69" t="s">
        <v>90</v>
      </c>
      <c r="C17" s="68"/>
      <c r="D17" s="68"/>
      <c r="E17" s="68"/>
      <c r="F17" s="69"/>
      <c r="G17" s="69"/>
      <c r="H17" s="69"/>
      <c r="I17" s="69"/>
    </row>
    <row r="18" spans="1:13" x14ac:dyDescent="0.2">
      <c r="A18" s="28"/>
      <c r="B18" s="69"/>
      <c r="C18" s="68"/>
      <c r="D18" s="68"/>
      <c r="E18" s="68"/>
      <c r="F18" s="69"/>
      <c r="G18" s="69"/>
      <c r="H18" s="69"/>
      <c r="I18" s="69"/>
    </row>
    <row r="19" spans="1:13" ht="27.75" customHeight="1" x14ac:dyDescent="0.2">
      <c r="A19" s="96" t="s">
        <v>19</v>
      </c>
      <c r="B19" s="96"/>
      <c r="C19" s="96"/>
    </row>
    <row r="20" spans="1:13" ht="33.75" customHeight="1" x14ac:dyDescent="0.2">
      <c r="A20" s="95" t="s">
        <v>72</v>
      </c>
      <c r="B20" s="95"/>
      <c r="C20" s="95"/>
    </row>
    <row r="21" spans="1:13" ht="118.5" customHeight="1" x14ac:dyDescent="0.2">
      <c r="A21" s="95" t="s">
        <v>73</v>
      </c>
      <c r="B21" s="95"/>
      <c r="C21" s="95"/>
    </row>
    <row r="22" spans="1:13" ht="110.25" customHeight="1" x14ac:dyDescent="0.2">
      <c r="A22" s="95" t="s">
        <v>74</v>
      </c>
      <c r="B22" s="95"/>
      <c r="C22" s="95"/>
      <c r="J22" s="49"/>
      <c r="K22" s="49"/>
    </row>
    <row r="23" spans="1:13" ht="95.25" customHeight="1" x14ac:dyDescent="0.2">
      <c r="A23" s="95" t="s">
        <v>91</v>
      </c>
      <c r="B23" s="95"/>
      <c r="C23" s="95"/>
      <c r="L23" s="49"/>
      <c r="M23" s="49"/>
    </row>
    <row r="24" spans="1:13" ht="123" customHeight="1" x14ac:dyDescent="0.2">
      <c r="A24" s="95" t="s">
        <v>67</v>
      </c>
      <c r="B24" s="95"/>
      <c r="C24" s="95"/>
    </row>
    <row r="25" spans="1:13" ht="107.25" customHeight="1" x14ac:dyDescent="0.2">
      <c r="A25" s="95" t="s">
        <v>52</v>
      </c>
      <c r="B25" s="95"/>
      <c r="C25" s="95"/>
    </row>
    <row r="26" spans="1:13" ht="108" customHeight="1" x14ac:dyDescent="0.2">
      <c r="A26" s="95" t="s">
        <v>54</v>
      </c>
      <c r="B26" s="95"/>
      <c r="C26" s="95"/>
    </row>
    <row r="27" spans="1:13" ht="48" customHeight="1" x14ac:dyDescent="0.2">
      <c r="A27" s="95" t="s">
        <v>53</v>
      </c>
      <c r="B27" s="95"/>
      <c r="C27" s="95"/>
    </row>
    <row r="28" spans="1:13" ht="49.5" customHeight="1" x14ac:dyDescent="0.2">
      <c r="A28" s="97" t="s">
        <v>65</v>
      </c>
      <c r="B28" s="97"/>
      <c r="C28" s="97"/>
    </row>
    <row r="29" spans="1:13" ht="57" customHeight="1" x14ac:dyDescent="0.2">
      <c r="A29" s="97" t="s">
        <v>66</v>
      </c>
      <c r="B29" s="97"/>
      <c r="C29" s="97"/>
    </row>
    <row r="30" spans="1:13" ht="60" customHeight="1" x14ac:dyDescent="0.2">
      <c r="A30" s="95" t="s">
        <v>71</v>
      </c>
      <c r="B30" s="95"/>
      <c r="C30" s="95"/>
    </row>
    <row r="31" spans="1:13" ht="60" customHeight="1" x14ac:dyDescent="0.2">
      <c r="A31" s="95" t="s">
        <v>70</v>
      </c>
      <c r="B31" s="95"/>
      <c r="C31" s="95"/>
    </row>
    <row r="32" spans="1:13" ht="60" customHeight="1" x14ac:dyDescent="0.2">
      <c r="A32" s="95" t="s">
        <v>69</v>
      </c>
      <c r="B32" s="95"/>
      <c r="C32" s="95"/>
    </row>
    <row r="33" spans="1:6" ht="60" customHeight="1" x14ac:dyDescent="0.2">
      <c r="A33" s="89" t="s">
        <v>55</v>
      </c>
      <c r="B33" s="90"/>
      <c r="C33" s="91"/>
    </row>
    <row r="34" spans="1:6" ht="60" customHeight="1" x14ac:dyDescent="0.2">
      <c r="A34" s="89" t="s">
        <v>56</v>
      </c>
      <c r="B34" s="90"/>
      <c r="C34" s="91"/>
    </row>
    <row r="35" spans="1:6" ht="60" customHeight="1" x14ac:dyDescent="0.2">
      <c r="A35" s="89" t="s">
        <v>57</v>
      </c>
      <c r="B35" s="90"/>
      <c r="C35" s="91"/>
    </row>
    <row r="36" spans="1:6" ht="59.25" customHeight="1" x14ac:dyDescent="0.2">
      <c r="A36" s="89" t="s">
        <v>58</v>
      </c>
      <c r="B36" s="90"/>
      <c r="C36" s="91"/>
    </row>
    <row r="37" spans="1:6" ht="59.25" customHeight="1" x14ac:dyDescent="0.2">
      <c r="A37" s="85"/>
      <c r="B37" s="85"/>
      <c r="C37" s="85"/>
    </row>
    <row r="38" spans="1:6" ht="59.25" customHeight="1" x14ac:dyDescent="0.2">
      <c r="A38" s="88" t="s">
        <v>68</v>
      </c>
      <c r="B38" s="88"/>
      <c r="C38" s="88"/>
    </row>
    <row r="39" spans="1:6" x14ac:dyDescent="0.2">
      <c r="A39" s="70" t="s">
        <v>10</v>
      </c>
      <c r="B39" s="70" t="s">
        <v>11</v>
      </c>
      <c r="C39" s="70" t="s">
        <v>12</v>
      </c>
      <c r="D39" s="69"/>
      <c r="E39" s="69"/>
      <c r="F39" s="69"/>
    </row>
    <row r="40" spans="1:6" x14ac:dyDescent="0.2">
      <c r="A40" s="70" t="s">
        <v>13</v>
      </c>
      <c r="B40" s="69">
        <v>2.6</v>
      </c>
      <c r="C40" s="69">
        <v>1.1000000000000001</v>
      </c>
      <c r="D40" s="69"/>
      <c r="E40" s="69"/>
      <c r="F40" s="69"/>
    </row>
    <row r="41" spans="1:6" x14ac:dyDescent="0.2">
      <c r="A41" s="69"/>
      <c r="B41" s="69"/>
      <c r="C41" s="69"/>
      <c r="D41" s="69"/>
      <c r="E41" s="69"/>
      <c r="F41" s="69"/>
    </row>
    <row r="42" spans="1:6" ht="19" x14ac:dyDescent="0.25">
      <c r="A42" s="82"/>
      <c r="B42" s="83"/>
      <c r="C42" s="83"/>
      <c r="D42" s="83"/>
      <c r="E42" s="69"/>
      <c r="F42" s="69"/>
    </row>
    <row r="43" spans="1:6" x14ac:dyDescent="0.2">
      <c r="A43" s="70" t="s">
        <v>63</v>
      </c>
      <c r="B43" s="70" t="s">
        <v>14</v>
      </c>
      <c r="C43" s="69"/>
      <c r="D43" s="69"/>
      <c r="E43" s="69"/>
      <c r="F43" s="69"/>
    </row>
    <row r="44" spans="1:6" x14ac:dyDescent="0.2">
      <c r="A44" s="69" t="s">
        <v>12</v>
      </c>
      <c r="B44" s="69">
        <v>-2.2200000000000002</v>
      </c>
      <c r="C44" s="69"/>
      <c r="D44" s="69"/>
      <c r="E44" s="69"/>
      <c r="F44" s="69"/>
    </row>
    <row r="45" spans="1:6" x14ac:dyDescent="0.2">
      <c r="A45" s="69" t="s">
        <v>11</v>
      </c>
      <c r="B45" s="69">
        <v>-3</v>
      </c>
      <c r="C45" s="69"/>
      <c r="D45" s="69"/>
      <c r="E45" s="69"/>
      <c r="F45" s="69"/>
    </row>
    <row r="46" spans="1:6" x14ac:dyDescent="0.2">
      <c r="A46" s="69"/>
      <c r="B46" s="69"/>
      <c r="C46" s="69"/>
      <c r="D46" s="69"/>
      <c r="E46" s="69"/>
      <c r="F46" s="69"/>
    </row>
    <row r="47" spans="1:6" x14ac:dyDescent="0.2">
      <c r="A47" s="84" t="s">
        <v>61</v>
      </c>
      <c r="B47" s="87" t="s">
        <v>8</v>
      </c>
      <c r="C47" s="69"/>
      <c r="D47" s="69"/>
      <c r="E47" s="69"/>
      <c r="F47" s="69"/>
    </row>
    <row r="48" spans="1:6" ht="16" x14ac:dyDescent="0.2">
      <c r="A48" s="75" t="s">
        <v>9</v>
      </c>
      <c r="B48" s="69">
        <v>26</v>
      </c>
      <c r="C48" s="69"/>
      <c r="D48" s="69"/>
      <c r="E48" s="69"/>
      <c r="F48" s="69"/>
    </row>
    <row r="49" spans="1:6" x14ac:dyDescent="0.2">
      <c r="A49" s="75"/>
      <c r="B49" s="69"/>
      <c r="C49" s="69"/>
      <c r="D49" s="69"/>
      <c r="E49" s="69"/>
      <c r="F49" s="69"/>
    </row>
    <row r="50" spans="1:6" s="67" customFormat="1" x14ac:dyDescent="0.2">
      <c r="A50" s="69"/>
      <c r="B50" s="70" t="s">
        <v>86</v>
      </c>
      <c r="C50" s="70" t="s">
        <v>87</v>
      </c>
      <c r="D50" s="69"/>
      <c r="E50" s="69"/>
    </row>
    <row r="51" spans="1:6" s="67" customFormat="1" ht="16" x14ac:dyDescent="0.2">
      <c r="A51" s="75" t="s">
        <v>7</v>
      </c>
      <c r="B51" s="69">
        <v>434</v>
      </c>
      <c r="C51" s="69">
        <v>52</v>
      </c>
      <c r="D51" s="69"/>
      <c r="E51" s="69"/>
    </row>
    <row r="52" spans="1:6" s="67" customFormat="1" ht="16" x14ac:dyDescent="0.2">
      <c r="A52" s="75" t="s">
        <v>18</v>
      </c>
      <c r="B52" s="69">
        <v>12</v>
      </c>
      <c r="C52" s="69">
        <v>6.8</v>
      </c>
      <c r="D52" s="69"/>
      <c r="E52" s="69"/>
    </row>
    <row r="53" spans="1:6" s="67" customFormat="1" ht="16" x14ac:dyDescent="0.2">
      <c r="A53" s="75" t="s">
        <v>5</v>
      </c>
      <c r="B53" s="83"/>
      <c r="C53" s="83"/>
      <c r="D53" s="69"/>
      <c r="E53" s="69"/>
    </row>
    <row r="54" spans="1:6" s="67" customFormat="1" x14ac:dyDescent="0.2">
      <c r="A54" s="69"/>
      <c r="B54" s="69"/>
      <c r="C54" s="69"/>
      <c r="D54" s="69"/>
      <c r="E54" s="69"/>
    </row>
    <row r="55" spans="1:6" x14ac:dyDescent="0.2">
      <c r="A55" s="69"/>
      <c r="B55" s="69"/>
      <c r="C55" s="69"/>
      <c r="D55" s="69"/>
      <c r="E55" s="69"/>
      <c r="F55" s="69"/>
    </row>
    <row r="56" spans="1:6" x14ac:dyDescent="0.2">
      <c r="A56" s="69"/>
      <c r="B56" s="69"/>
      <c r="C56" s="69"/>
      <c r="D56" s="69"/>
      <c r="E56" s="69"/>
      <c r="F56" s="69"/>
    </row>
    <row r="57" spans="1:6" x14ac:dyDescent="0.2">
      <c r="A57" s="69"/>
      <c r="B57" s="69"/>
      <c r="C57" s="69"/>
      <c r="D57" s="69"/>
      <c r="E57" s="69"/>
      <c r="F57" s="69"/>
    </row>
    <row r="58" spans="1:6" x14ac:dyDescent="0.2">
      <c r="A58" s="69"/>
      <c r="B58" s="69"/>
      <c r="C58" s="69"/>
      <c r="D58" s="69"/>
      <c r="E58" s="69"/>
      <c r="F58" s="69"/>
    </row>
    <row r="59" spans="1:6" x14ac:dyDescent="0.2">
      <c r="A59" s="69"/>
      <c r="B59" s="69"/>
      <c r="C59" s="69"/>
      <c r="D59" s="69"/>
      <c r="E59" s="69"/>
      <c r="F59" s="69"/>
    </row>
    <row r="60" spans="1:6" x14ac:dyDescent="0.2">
      <c r="A60" s="69"/>
      <c r="B60" s="69"/>
      <c r="C60" s="69"/>
      <c r="D60" s="69"/>
      <c r="E60" s="69"/>
      <c r="F60" s="69"/>
    </row>
    <row r="61" spans="1:6" x14ac:dyDescent="0.2">
      <c r="A61" s="69"/>
      <c r="B61" s="69"/>
      <c r="C61" s="69"/>
      <c r="D61" s="69"/>
      <c r="E61" s="69"/>
      <c r="F61" s="69"/>
    </row>
    <row r="62" spans="1:6" x14ac:dyDescent="0.2">
      <c r="A62" s="69"/>
      <c r="B62" s="69"/>
      <c r="C62" s="69"/>
      <c r="D62" s="69"/>
      <c r="E62" s="69"/>
      <c r="F62" s="69"/>
    </row>
    <row r="63" spans="1:6" x14ac:dyDescent="0.2">
      <c r="A63" s="69"/>
      <c r="B63" s="69"/>
      <c r="C63" s="69"/>
      <c r="D63" s="69"/>
      <c r="E63" s="69"/>
      <c r="F63" s="69"/>
    </row>
    <row r="64" spans="1:6" x14ac:dyDescent="0.2">
      <c r="A64" s="69"/>
      <c r="B64" s="69"/>
      <c r="C64" s="69"/>
      <c r="D64" s="69"/>
      <c r="E64" s="69"/>
      <c r="F64" s="69"/>
    </row>
    <row r="126" spans="1:5" x14ac:dyDescent="0.2">
      <c r="A126" s="69"/>
      <c r="B126" s="69"/>
      <c r="C126" s="69"/>
      <c r="D126" s="69"/>
      <c r="E126" s="69"/>
    </row>
    <row r="127" spans="1:5" x14ac:dyDescent="0.2">
      <c r="A127" s="69"/>
      <c r="B127" s="69"/>
      <c r="C127" s="69"/>
      <c r="D127" s="69"/>
      <c r="E127" s="69"/>
    </row>
    <row r="133" spans="1:5" x14ac:dyDescent="0.2">
      <c r="A133" s="69"/>
      <c r="B133" s="69"/>
      <c r="C133" s="69"/>
      <c r="D133" s="69"/>
      <c r="E133" s="69"/>
    </row>
  </sheetData>
  <mergeCells count="21">
    <mergeCell ref="A31:C31"/>
    <mergeCell ref="A30:C30"/>
    <mergeCell ref="A33:C33"/>
    <mergeCell ref="A34:C34"/>
    <mergeCell ref="A35:C35"/>
    <mergeCell ref="A38:C38"/>
    <mergeCell ref="A36:C36"/>
    <mergeCell ref="B3:J3"/>
    <mergeCell ref="B11:L11"/>
    <mergeCell ref="A20:C20"/>
    <mergeCell ref="A21:C21"/>
    <mergeCell ref="A22:C22"/>
    <mergeCell ref="A19:C19"/>
    <mergeCell ref="A23:C23"/>
    <mergeCell ref="A24:C24"/>
    <mergeCell ref="A25:C25"/>
    <mergeCell ref="A26:C26"/>
    <mergeCell ref="A27:C27"/>
    <mergeCell ref="A28:C28"/>
    <mergeCell ref="A29:C29"/>
    <mergeCell ref="A32:C3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EBC0-7F7B-4D8D-97BD-3AA74F0AFBBB}">
  <dimension ref="A2:J86"/>
  <sheetViews>
    <sheetView topLeftCell="A7" zoomScaleNormal="100" workbookViewId="0">
      <selection activeCell="B21" sqref="B21"/>
    </sheetView>
  </sheetViews>
  <sheetFormatPr baseColWidth="10" defaultColWidth="13.5" defaultRowHeight="15" x14ac:dyDescent="0.2"/>
  <cols>
    <col min="1" max="1" width="27.1640625" customWidth="1"/>
    <col min="2" max="2" width="36" customWidth="1"/>
    <col min="7" max="7" width="16.5" customWidth="1"/>
    <col min="8" max="8" width="16.83203125" customWidth="1"/>
    <col min="9" max="9" width="15.5" customWidth="1"/>
  </cols>
  <sheetData>
    <row r="2" spans="2:10" ht="16" thickBot="1" x14ac:dyDescent="0.25"/>
    <row r="3" spans="2:10" ht="59" customHeight="1" thickBot="1" x14ac:dyDescent="0.25">
      <c r="B3" s="92" t="s">
        <v>27</v>
      </c>
      <c r="C3" s="93"/>
      <c r="D3" s="93"/>
      <c r="E3" s="93"/>
      <c r="F3" s="93"/>
      <c r="G3" s="93"/>
      <c r="H3" s="93"/>
      <c r="I3" s="93"/>
      <c r="J3" s="94"/>
    </row>
    <row r="4" spans="2:10" ht="96" customHeight="1" x14ac:dyDescent="0.3">
      <c r="B4" s="11" t="s">
        <v>33</v>
      </c>
      <c r="C4" s="5" t="s">
        <v>21</v>
      </c>
      <c r="D4" s="1" t="s">
        <v>22</v>
      </c>
      <c r="E4" s="1" t="s">
        <v>23</v>
      </c>
      <c r="F4" s="1" t="s">
        <v>64</v>
      </c>
      <c r="G4" s="1" t="s">
        <v>49</v>
      </c>
      <c r="H4" s="1" t="s">
        <v>50</v>
      </c>
      <c r="I4" s="1" t="s">
        <v>51</v>
      </c>
      <c r="J4" s="12" t="s">
        <v>25</v>
      </c>
    </row>
    <row r="5" spans="2:10" ht="19" x14ac:dyDescent="0.25">
      <c r="B5" s="9" t="s">
        <v>7</v>
      </c>
      <c r="C5" s="2">
        <v>1</v>
      </c>
      <c r="D5" s="6">
        <f>48*C5</f>
        <v>48</v>
      </c>
      <c r="E5" s="6">
        <f>45*C5</f>
        <v>45</v>
      </c>
      <c r="F5" s="21">
        <f>(B47*D5)+(B46*E5)</f>
        <v>-243.9</v>
      </c>
      <c r="G5" s="21">
        <f>E5*B50</f>
        <v>1170</v>
      </c>
      <c r="H5" s="15">
        <f>1539*C5</f>
        <v>1539</v>
      </c>
      <c r="I5" s="15">
        <f>(D5*B42)+(C42*E5)</f>
        <v>174.3</v>
      </c>
      <c r="J5" s="16">
        <f>SUM(G5:I5)</f>
        <v>2883.3</v>
      </c>
    </row>
    <row r="6" spans="2:10" ht="19" x14ac:dyDescent="0.25">
      <c r="B6" s="9" t="s">
        <v>18</v>
      </c>
      <c r="C6" s="3">
        <v>1</v>
      </c>
      <c r="D6" s="7">
        <f>4.9*C6</f>
        <v>4.9000000000000004</v>
      </c>
      <c r="E6" s="7">
        <f>6.8*C6</f>
        <v>6.8</v>
      </c>
      <c r="F6" s="22">
        <f>(D6*B47)+(B46*E6)</f>
        <v>-29.795999999999999</v>
      </c>
      <c r="G6" s="22">
        <f>E6*B50</f>
        <v>176.79999999999998</v>
      </c>
      <c r="H6" s="17">
        <f>C6*53</f>
        <v>53</v>
      </c>
      <c r="I6" s="17">
        <f>(D6*B42)+(C42*E6)</f>
        <v>20.220000000000002</v>
      </c>
      <c r="J6" s="18">
        <f>SUM(G6:I6)</f>
        <v>250.01999999999998</v>
      </c>
    </row>
    <row r="7" spans="2:10" ht="20" thickBot="1" x14ac:dyDescent="0.3">
      <c r="B7" s="10" t="s">
        <v>75</v>
      </c>
      <c r="C7" s="4">
        <v>1</v>
      </c>
      <c r="D7" s="8"/>
      <c r="E7" s="8">
        <f>C7*6</f>
        <v>6</v>
      </c>
      <c r="F7" s="23">
        <f>(D7*B47)+(E7*B46)</f>
        <v>-13.32</v>
      </c>
      <c r="G7" s="23">
        <f>E7*B50</f>
        <v>156</v>
      </c>
      <c r="H7" s="13">
        <f>C7*289</f>
        <v>289</v>
      </c>
      <c r="I7" s="13">
        <f>(D7*B42)+(C42*E7)</f>
        <v>6.6000000000000005</v>
      </c>
      <c r="J7" s="14">
        <f>SUM(G7:I7)</f>
        <v>451.6</v>
      </c>
    </row>
    <row r="8" spans="2:10" x14ac:dyDescent="0.2">
      <c r="B8" s="69" t="s">
        <v>76</v>
      </c>
    </row>
    <row r="9" spans="2:10" ht="16" thickBot="1" x14ac:dyDescent="0.25"/>
    <row r="10" spans="2:10" ht="58" customHeight="1" thickBot="1" x14ac:dyDescent="0.25">
      <c r="B10" s="92" t="s">
        <v>34</v>
      </c>
      <c r="C10" s="93"/>
      <c r="D10" s="93"/>
      <c r="E10" s="93"/>
      <c r="F10" s="93"/>
      <c r="G10" s="93"/>
      <c r="H10" s="93"/>
      <c r="I10" s="93"/>
      <c r="J10" s="94"/>
    </row>
    <row r="11" spans="2:10" ht="92.5" customHeight="1" x14ac:dyDescent="0.3">
      <c r="B11" s="11" t="s">
        <v>46</v>
      </c>
      <c r="C11" s="47" t="s">
        <v>21</v>
      </c>
      <c r="D11" s="47" t="s">
        <v>22</v>
      </c>
      <c r="E11" s="47" t="s">
        <v>23</v>
      </c>
      <c r="F11" s="47" t="s">
        <v>64</v>
      </c>
      <c r="G11" s="47" t="s">
        <v>49</v>
      </c>
      <c r="H11" s="47" t="s">
        <v>50</v>
      </c>
      <c r="I11" s="47" t="s">
        <v>51</v>
      </c>
      <c r="J11" s="48" t="s">
        <v>25</v>
      </c>
    </row>
    <row r="12" spans="2:10" ht="19" x14ac:dyDescent="0.25">
      <c r="B12" s="9" t="s">
        <v>7</v>
      </c>
      <c r="C12" s="62">
        <v>50</v>
      </c>
      <c r="D12" s="51">
        <f>48*C12</f>
        <v>2400</v>
      </c>
      <c r="E12" s="51">
        <f>45*C12</f>
        <v>2250</v>
      </c>
      <c r="F12" s="51">
        <f>(B47*D12)+(B46*E12)</f>
        <v>-12195</v>
      </c>
      <c r="G12" s="51">
        <f>E12*B50</f>
        <v>58500</v>
      </c>
      <c r="H12" s="51">
        <f>1539*C12</f>
        <v>76950</v>
      </c>
      <c r="I12" s="51">
        <f>(D12*B42)+(C42*E12)</f>
        <v>8715</v>
      </c>
      <c r="J12" s="59">
        <f>SUM(G12:I12)</f>
        <v>144165</v>
      </c>
    </row>
    <row r="13" spans="2:10" ht="19" x14ac:dyDescent="0.25">
      <c r="B13" s="9" t="s">
        <v>18</v>
      </c>
      <c r="C13" s="63">
        <v>250</v>
      </c>
      <c r="D13" s="53">
        <f>4.9*C13</f>
        <v>1225</v>
      </c>
      <c r="E13" s="53">
        <f>6.8*C13</f>
        <v>1700</v>
      </c>
      <c r="F13" s="53">
        <f>(D13*B47)+(B46*E13)</f>
        <v>-7449</v>
      </c>
      <c r="G13" s="53">
        <f>E13*B50</f>
        <v>44200</v>
      </c>
      <c r="H13" s="53">
        <f>C13*53</f>
        <v>13250</v>
      </c>
      <c r="I13" s="53">
        <f>(D13*B42)+(C42*E13)</f>
        <v>5055</v>
      </c>
      <c r="J13" s="60">
        <f>SUM(G13:I13)</f>
        <v>62505</v>
      </c>
    </row>
    <row r="14" spans="2:10" ht="20" thickBot="1" x14ac:dyDescent="0.3">
      <c r="B14" s="10" t="s">
        <v>75</v>
      </c>
      <c r="C14" s="64">
        <v>56</v>
      </c>
      <c r="D14" s="65"/>
      <c r="E14" s="65">
        <f>C14*6</f>
        <v>336</v>
      </c>
      <c r="F14" s="65">
        <f>(D14*B47)+(E14*B46)</f>
        <v>-745.92000000000007</v>
      </c>
      <c r="G14" s="65">
        <f>E14*B50</f>
        <v>8736</v>
      </c>
      <c r="H14" s="65">
        <f>C14*289</f>
        <v>16184</v>
      </c>
      <c r="I14" s="65">
        <f>(D14*B42)+(C42*E14)</f>
        <v>369.6</v>
      </c>
      <c r="J14" s="66">
        <f>SUM(G14:I14)</f>
        <v>25289.599999999999</v>
      </c>
    </row>
    <row r="15" spans="2:10" x14ac:dyDescent="0.2">
      <c r="B15" s="69" t="s">
        <v>76</v>
      </c>
    </row>
    <row r="16" spans="2:10" ht="16" thickBot="1" x14ac:dyDescent="0.25"/>
    <row r="17" spans="2:10" ht="70" customHeight="1" thickBot="1" x14ac:dyDescent="0.25">
      <c r="B17" s="98" t="s">
        <v>31</v>
      </c>
      <c r="C17" s="99"/>
      <c r="D17" s="99"/>
      <c r="E17" s="99"/>
      <c r="F17" s="99"/>
      <c r="G17" s="99"/>
      <c r="H17" s="99"/>
      <c r="I17" s="99"/>
      <c r="J17" s="100"/>
    </row>
    <row r="18" spans="2:10" ht="100" x14ac:dyDescent="0.3">
      <c r="B18" s="11" t="s">
        <v>47</v>
      </c>
      <c r="C18" s="47" t="s">
        <v>21</v>
      </c>
      <c r="D18" s="47" t="s">
        <v>22</v>
      </c>
      <c r="E18" s="47" t="s">
        <v>23</v>
      </c>
      <c r="F18" s="47" t="s">
        <v>64</v>
      </c>
      <c r="G18" s="47" t="s">
        <v>49</v>
      </c>
      <c r="H18" s="47" t="s">
        <v>50</v>
      </c>
      <c r="I18" s="47" t="s">
        <v>51</v>
      </c>
      <c r="J18" s="48" t="s">
        <v>25</v>
      </c>
    </row>
    <row r="19" spans="2:10" ht="19" x14ac:dyDescent="0.25">
      <c r="B19" s="9" t="s">
        <v>28</v>
      </c>
      <c r="C19" s="50">
        <v>67000</v>
      </c>
      <c r="D19" s="51">
        <f>48*C19</f>
        <v>3216000</v>
      </c>
      <c r="E19" s="51">
        <f>45*C19</f>
        <v>3015000</v>
      </c>
      <c r="F19" s="51">
        <f>(B47*D19)+(B46*E19)</f>
        <v>-16341300</v>
      </c>
      <c r="G19" s="51">
        <f>E19*B50</f>
        <v>78390000</v>
      </c>
      <c r="H19" s="51">
        <f>1539*C19</f>
        <v>103113000</v>
      </c>
      <c r="I19" s="51">
        <f>(D19*B42)+(C42*E19)</f>
        <v>11678100</v>
      </c>
      <c r="J19" s="59">
        <f>SUM(G19:I19)</f>
        <v>193181100</v>
      </c>
    </row>
    <row r="20" spans="2:10" ht="19" x14ac:dyDescent="0.25">
      <c r="B20" s="9" t="s">
        <v>29</v>
      </c>
      <c r="C20" s="52">
        <v>1022000</v>
      </c>
      <c r="D20" s="53">
        <f>4.9*C20</f>
        <v>5007800</v>
      </c>
      <c r="E20" s="53">
        <f>6.8*C20</f>
        <v>6949600</v>
      </c>
      <c r="F20" s="53">
        <f>(D20*B47)+(B46*E20)</f>
        <v>-30451512</v>
      </c>
      <c r="G20" s="53">
        <f>E20*B50</f>
        <v>180689600</v>
      </c>
      <c r="H20" s="53">
        <f>C20*53</f>
        <v>54166000</v>
      </c>
      <c r="I20" s="53">
        <f>(D20*B42)+(C42*E20)</f>
        <v>20664840</v>
      </c>
      <c r="J20" s="60">
        <f>SUM(G20:I20)</f>
        <v>255520440</v>
      </c>
    </row>
    <row r="21" spans="2:10" ht="22.5" customHeight="1" x14ac:dyDescent="0.25">
      <c r="B21" s="19" t="s">
        <v>79</v>
      </c>
      <c r="C21" s="54">
        <v>410000</v>
      </c>
      <c r="D21" s="55"/>
      <c r="E21" s="55">
        <f>C21*6</f>
        <v>2460000</v>
      </c>
      <c r="F21" s="55">
        <f>(D21*B47)+(E21*B46)</f>
        <v>-5461200.0000000009</v>
      </c>
      <c r="G21" s="55">
        <f>E21*B50</f>
        <v>63960000</v>
      </c>
      <c r="H21" s="55">
        <f>C21*289</f>
        <v>118490000</v>
      </c>
      <c r="I21" s="55">
        <f>(D21*B42)+(C42*E21)</f>
        <v>2706000</v>
      </c>
      <c r="J21" s="61">
        <f>SUM(G21:I21)</f>
        <v>185156000</v>
      </c>
    </row>
    <row r="22" spans="2:10" ht="41" thickBot="1" x14ac:dyDescent="0.3">
      <c r="B22" s="20" t="s">
        <v>30</v>
      </c>
      <c r="C22" s="56">
        <f>SUM(C19:C21)</f>
        <v>1499000</v>
      </c>
      <c r="D22" s="57">
        <f t="shared" ref="D22:J22" si="0">SUM(D19:D21)</f>
        <v>8223800</v>
      </c>
      <c r="E22" s="57">
        <f>SUM(E19:E21)</f>
        <v>12424600</v>
      </c>
      <c r="F22" s="57">
        <f t="shared" si="0"/>
        <v>-52254012</v>
      </c>
      <c r="G22" s="57">
        <f t="shared" si="0"/>
        <v>323039600</v>
      </c>
      <c r="H22" s="57">
        <f t="shared" si="0"/>
        <v>275769000</v>
      </c>
      <c r="I22" s="57">
        <f t="shared" si="0"/>
        <v>35048940</v>
      </c>
      <c r="J22" s="58">
        <f t="shared" si="0"/>
        <v>633857540</v>
      </c>
    </row>
    <row r="23" spans="2:10" x14ac:dyDescent="0.2">
      <c r="B23" s="69" t="s">
        <v>76</v>
      </c>
    </row>
    <row r="24" spans="2:10" ht="16" thickBot="1" x14ac:dyDescent="0.25"/>
    <row r="25" spans="2:10" ht="87" customHeight="1" thickBot="1" x14ac:dyDescent="0.25">
      <c r="B25" s="98" t="s">
        <v>37</v>
      </c>
      <c r="C25" s="99"/>
      <c r="D25" s="99"/>
      <c r="E25" s="99"/>
      <c r="F25" s="99"/>
      <c r="G25" s="99"/>
      <c r="H25" s="99"/>
      <c r="I25" s="99"/>
      <c r="J25" s="100"/>
    </row>
    <row r="26" spans="2:10" ht="117" customHeight="1" x14ac:dyDescent="0.3">
      <c r="B26" s="11" t="s">
        <v>48</v>
      </c>
      <c r="C26" s="47" t="s">
        <v>21</v>
      </c>
      <c r="D26" s="47" t="s">
        <v>22</v>
      </c>
      <c r="E26" s="47" t="s">
        <v>23</v>
      </c>
      <c r="F26" s="47" t="s">
        <v>64</v>
      </c>
      <c r="G26" s="47" t="s">
        <v>49</v>
      </c>
      <c r="H26" s="47" t="s">
        <v>50</v>
      </c>
      <c r="I26" s="47" t="s">
        <v>51</v>
      </c>
      <c r="J26" s="48" t="s">
        <v>25</v>
      </c>
    </row>
    <row r="27" spans="2:10" ht="19" x14ac:dyDescent="0.25">
      <c r="B27" s="9" t="s">
        <v>17</v>
      </c>
      <c r="C27" s="50">
        <v>84000</v>
      </c>
      <c r="D27" s="51">
        <f>48*C27</f>
        <v>4032000</v>
      </c>
      <c r="E27" s="51">
        <f>45*C27</f>
        <v>3780000</v>
      </c>
      <c r="F27" s="51">
        <f>(B47*D27)+(B46*E27)</f>
        <v>-20487600</v>
      </c>
      <c r="G27" s="51">
        <f>SUM(E27*$B$50)</f>
        <v>98280000</v>
      </c>
      <c r="H27" s="51">
        <f>1539*C27</f>
        <v>129276000</v>
      </c>
      <c r="I27" s="51">
        <f>SUM(D27*$B$42)+($C$42*E27)</f>
        <v>14641200</v>
      </c>
      <c r="J27" s="59">
        <f>SUM(G27:I27)</f>
        <v>242197200</v>
      </c>
    </row>
    <row r="28" spans="2:10" ht="19" x14ac:dyDescent="0.25">
      <c r="B28" s="9" t="s">
        <v>15</v>
      </c>
      <c r="C28" s="52">
        <v>1207000</v>
      </c>
      <c r="D28" s="53">
        <f>4.9*C28</f>
        <v>5914300</v>
      </c>
      <c r="E28" s="53">
        <f>6.8*C28</f>
        <v>8207600</v>
      </c>
      <c r="F28" s="53">
        <f>(D28*B47)+(B46*E28)</f>
        <v>-35963772</v>
      </c>
      <c r="G28" s="53">
        <f>SUM(E28*$B$50)</f>
        <v>213397600</v>
      </c>
      <c r="H28" s="53">
        <f>C28*53</f>
        <v>63971000</v>
      </c>
      <c r="I28" s="53">
        <f>SUM(D28*$B$42)+($C$42*E28)</f>
        <v>24405540</v>
      </c>
      <c r="J28" s="60">
        <f>SUM(G28:I28)</f>
        <v>301774140</v>
      </c>
    </row>
    <row r="29" spans="2:10" ht="20" x14ac:dyDescent="0.25">
      <c r="B29" s="19" t="s">
        <v>78</v>
      </c>
      <c r="C29" s="54">
        <v>518000</v>
      </c>
      <c r="D29" s="55"/>
      <c r="E29" s="55">
        <f>C29*6</f>
        <v>3108000</v>
      </c>
      <c r="F29" s="55">
        <f>(D29*B47)+(E29*B46)</f>
        <v>-6899760.0000000009</v>
      </c>
      <c r="G29" s="55">
        <f>SUM(E29*$B$50)</f>
        <v>80808000</v>
      </c>
      <c r="H29" s="55">
        <f>C29*289</f>
        <v>149702000</v>
      </c>
      <c r="I29" s="55">
        <f>SUM(D29*$B$42)+($C$42*E29)</f>
        <v>3418800.0000000005</v>
      </c>
      <c r="J29" s="61">
        <f>SUM(G29:I29)</f>
        <v>233928800</v>
      </c>
    </row>
    <row r="30" spans="2:10" ht="61" thickBot="1" x14ac:dyDescent="0.3">
      <c r="B30" s="20" t="s">
        <v>38</v>
      </c>
      <c r="C30" s="56">
        <f>SUM(C27:C29)</f>
        <v>1809000</v>
      </c>
      <c r="D30" s="57">
        <f t="shared" ref="D30:J30" si="1">SUM(D27:D29)</f>
        <v>9946300</v>
      </c>
      <c r="E30" s="57">
        <f t="shared" si="1"/>
        <v>15095600</v>
      </c>
      <c r="F30" s="57">
        <f t="shared" si="1"/>
        <v>-63351132</v>
      </c>
      <c r="G30" s="57">
        <f t="shared" si="1"/>
        <v>392485600</v>
      </c>
      <c r="H30" s="57">
        <f t="shared" si="1"/>
        <v>342949000</v>
      </c>
      <c r="I30" s="57">
        <f t="shared" si="1"/>
        <v>42465540</v>
      </c>
      <c r="J30" s="58">
        <f t="shared" si="1"/>
        <v>777900140</v>
      </c>
    </row>
    <row r="31" spans="2:10" x14ac:dyDescent="0.2">
      <c r="B31" s="69" t="s">
        <v>76</v>
      </c>
    </row>
    <row r="32" spans="2:10" ht="16" thickBot="1" x14ac:dyDescent="0.25"/>
    <row r="33" spans="1:10" ht="88.5" customHeight="1" thickBot="1" x14ac:dyDescent="0.25">
      <c r="B33" s="98" t="s">
        <v>39</v>
      </c>
      <c r="C33" s="99"/>
      <c r="D33" s="99"/>
      <c r="E33" s="99"/>
      <c r="F33" s="99"/>
      <c r="G33" s="99"/>
      <c r="H33" s="99"/>
      <c r="I33" s="99"/>
      <c r="J33" s="100"/>
    </row>
    <row r="34" spans="1:10" ht="125" x14ac:dyDescent="0.3">
      <c r="B34" s="11" t="s">
        <v>40</v>
      </c>
      <c r="C34" s="5" t="s">
        <v>21</v>
      </c>
      <c r="D34" s="1" t="s">
        <v>22</v>
      </c>
      <c r="E34" s="1" t="s">
        <v>23</v>
      </c>
      <c r="F34" s="1" t="s">
        <v>64</v>
      </c>
      <c r="G34" s="1" t="s">
        <v>49</v>
      </c>
      <c r="H34" s="1" t="s">
        <v>50</v>
      </c>
      <c r="I34" s="1" t="s">
        <v>51</v>
      </c>
      <c r="J34" s="12" t="s">
        <v>25</v>
      </c>
    </row>
    <row r="35" spans="1:10" ht="19" x14ac:dyDescent="0.25">
      <c r="B35" s="9" t="s">
        <v>41</v>
      </c>
      <c r="C35" s="50">
        <v>17000</v>
      </c>
      <c r="D35" s="51">
        <f>48*C35</f>
        <v>816000</v>
      </c>
      <c r="E35" s="51">
        <f>45*C35</f>
        <v>765000</v>
      </c>
      <c r="F35" s="51">
        <f>(B47*D35)+(B46*E35)</f>
        <v>-4146300</v>
      </c>
      <c r="G35" s="51">
        <f>SUM(E35*$B$50)</f>
        <v>19890000</v>
      </c>
      <c r="H35" s="51">
        <f>1539*C35</f>
        <v>26163000</v>
      </c>
      <c r="I35" s="51">
        <f>SUM(D35*$B$42)+($C$42*E35)</f>
        <v>2963100</v>
      </c>
      <c r="J35" s="59">
        <f>SUM(G35:I35)</f>
        <v>49016100</v>
      </c>
    </row>
    <row r="36" spans="1:10" ht="19" x14ac:dyDescent="0.25">
      <c r="B36" s="9" t="s">
        <v>42</v>
      </c>
      <c r="C36" s="52">
        <v>185000</v>
      </c>
      <c r="D36" s="53">
        <f>4.9*C36</f>
        <v>906500.00000000012</v>
      </c>
      <c r="E36" s="53">
        <f>6.8*C36</f>
        <v>1258000</v>
      </c>
      <c r="F36" s="53">
        <f>(D36*B47)+(B46*E36)</f>
        <v>-5512260.0000000009</v>
      </c>
      <c r="G36" s="53">
        <f>SUM(E36*$B$50)</f>
        <v>32708000</v>
      </c>
      <c r="H36" s="53">
        <f>C36*53</f>
        <v>9805000</v>
      </c>
      <c r="I36" s="53">
        <f>SUM(D36*$B$42)+($C$42*E36)</f>
        <v>3740700.0000000005</v>
      </c>
      <c r="J36" s="60">
        <f>SUM(G36:I36)</f>
        <v>46253700</v>
      </c>
    </row>
    <row r="37" spans="1:10" ht="20" x14ac:dyDescent="0.25">
      <c r="B37" s="19" t="s">
        <v>77</v>
      </c>
      <c r="C37" s="54">
        <v>108000</v>
      </c>
      <c r="D37" s="55"/>
      <c r="E37" s="55">
        <f>C37*6</f>
        <v>648000</v>
      </c>
      <c r="F37" s="55">
        <f>(D37*B47)+(E37*B46)</f>
        <v>-1438560.0000000002</v>
      </c>
      <c r="G37" s="55">
        <f>SUM(E37*$B$50)</f>
        <v>16848000</v>
      </c>
      <c r="H37" s="55">
        <f>C37*289</f>
        <v>31212000</v>
      </c>
      <c r="I37" s="55">
        <f>SUM(D37*$B$42)+($C$42*E37)</f>
        <v>712800</v>
      </c>
      <c r="J37" s="61">
        <f>SUM(G37:I37)</f>
        <v>48772800</v>
      </c>
    </row>
    <row r="38" spans="1:10" ht="61" thickBot="1" x14ac:dyDescent="0.3">
      <c r="B38" s="20" t="s">
        <v>43</v>
      </c>
      <c r="C38" s="56">
        <f>SUM(C35:C37)</f>
        <v>310000</v>
      </c>
      <c r="D38" s="57">
        <f t="shared" ref="D38:J38" si="2">SUM(D35:D37)</f>
        <v>1722500</v>
      </c>
      <c r="E38" s="57">
        <f t="shared" si="2"/>
        <v>2671000</v>
      </c>
      <c r="F38" s="57">
        <f t="shared" si="2"/>
        <v>-11097120</v>
      </c>
      <c r="G38" s="57">
        <f t="shared" si="2"/>
        <v>69446000</v>
      </c>
      <c r="H38" s="57">
        <f t="shared" si="2"/>
        <v>67180000</v>
      </c>
      <c r="I38" s="57">
        <f t="shared" si="2"/>
        <v>7416600</v>
      </c>
      <c r="J38" s="58">
        <f t="shared" si="2"/>
        <v>144042600</v>
      </c>
    </row>
    <row r="39" spans="1:10" x14ac:dyDescent="0.2">
      <c r="A39" s="69"/>
      <c r="B39" s="69" t="s">
        <v>76</v>
      </c>
      <c r="C39" s="69"/>
      <c r="D39" s="69"/>
      <c r="E39" s="69"/>
      <c r="F39" s="69"/>
      <c r="G39" s="69"/>
      <c r="H39" s="69"/>
    </row>
    <row r="40" spans="1:10" x14ac:dyDescent="0.2">
      <c r="A40" s="69"/>
      <c r="B40" s="69"/>
      <c r="C40" s="69"/>
      <c r="D40" s="69"/>
      <c r="E40" s="69"/>
      <c r="F40" s="69"/>
      <c r="G40" s="69"/>
      <c r="H40" s="69"/>
    </row>
    <row r="41" spans="1:10" s="67" customFormat="1" ht="48" x14ac:dyDescent="0.2">
      <c r="A41" s="73" t="s">
        <v>62</v>
      </c>
      <c r="B41" s="73" t="s">
        <v>11</v>
      </c>
      <c r="C41" s="73" t="s">
        <v>12</v>
      </c>
      <c r="D41" s="75"/>
      <c r="E41" s="69"/>
      <c r="F41" s="69"/>
      <c r="G41" s="69"/>
      <c r="H41" s="69"/>
    </row>
    <row r="42" spans="1:10" s="67" customFormat="1" ht="16" x14ac:dyDescent="0.2">
      <c r="A42" s="73" t="s">
        <v>13</v>
      </c>
      <c r="B42" s="76">
        <v>2.6</v>
      </c>
      <c r="C42" s="76">
        <v>1.1000000000000001</v>
      </c>
      <c r="D42" s="75"/>
      <c r="E42" s="69"/>
      <c r="F42" s="69"/>
      <c r="G42" s="69"/>
      <c r="H42" s="69"/>
    </row>
    <row r="43" spans="1:10" s="67" customFormat="1" x14ac:dyDescent="0.2">
      <c r="A43" s="75"/>
      <c r="B43" s="75"/>
      <c r="C43" s="75"/>
      <c r="D43" s="75"/>
      <c r="E43" s="69"/>
      <c r="F43" s="69"/>
      <c r="G43" s="69"/>
      <c r="H43" s="69"/>
    </row>
    <row r="44" spans="1:10" s="67" customFormat="1" x14ac:dyDescent="0.2">
      <c r="A44" s="75"/>
      <c r="B44" s="75"/>
      <c r="C44" s="75"/>
      <c r="D44" s="75"/>
      <c r="E44" s="69"/>
      <c r="F44" s="69"/>
      <c r="G44" s="69"/>
      <c r="H44" s="69"/>
    </row>
    <row r="45" spans="1:10" s="67" customFormat="1" ht="32" x14ac:dyDescent="0.2">
      <c r="A45" s="73" t="s">
        <v>63</v>
      </c>
      <c r="B45" s="73" t="s">
        <v>14</v>
      </c>
      <c r="C45" s="75"/>
      <c r="D45" s="75"/>
      <c r="E45" s="69"/>
      <c r="F45" s="69"/>
      <c r="G45" s="69"/>
      <c r="H45" s="69"/>
    </row>
    <row r="46" spans="1:10" s="67" customFormat="1" ht="16" x14ac:dyDescent="0.2">
      <c r="A46" s="74" t="s">
        <v>12</v>
      </c>
      <c r="B46" s="74">
        <v>-2.2200000000000002</v>
      </c>
      <c r="C46" s="75"/>
      <c r="D46" s="75"/>
      <c r="E46" s="69"/>
      <c r="F46" s="69"/>
      <c r="G46" s="69"/>
      <c r="H46" s="69"/>
    </row>
    <row r="47" spans="1:10" s="67" customFormat="1" ht="16" x14ac:dyDescent="0.2">
      <c r="A47" s="74" t="s">
        <v>11</v>
      </c>
      <c r="B47" s="74">
        <v>-3</v>
      </c>
      <c r="C47" s="75"/>
      <c r="D47" s="75"/>
      <c r="E47" s="69"/>
      <c r="F47" s="69"/>
      <c r="G47" s="69"/>
      <c r="H47" s="69"/>
    </row>
    <row r="48" spans="1:10" s="67" customFormat="1" x14ac:dyDescent="0.2">
      <c r="A48" s="75"/>
      <c r="B48" s="75"/>
      <c r="C48" s="75"/>
      <c r="D48" s="75"/>
      <c r="E48" s="69"/>
      <c r="F48" s="69"/>
      <c r="G48" s="69"/>
      <c r="H48" s="69"/>
    </row>
    <row r="49" spans="1:8" s="67" customFormat="1" x14ac:dyDescent="0.2">
      <c r="A49" s="77" t="s">
        <v>61</v>
      </c>
      <c r="B49" s="77" t="s">
        <v>8</v>
      </c>
      <c r="C49" s="75"/>
      <c r="D49" s="75"/>
      <c r="E49" s="69"/>
      <c r="F49" s="69"/>
      <c r="G49" s="69"/>
      <c r="H49" s="69"/>
    </row>
    <row r="50" spans="1:8" s="67" customFormat="1" ht="32" x14ac:dyDescent="0.2">
      <c r="A50" s="74" t="s">
        <v>9</v>
      </c>
      <c r="B50" s="74">
        <v>26</v>
      </c>
      <c r="C50" s="75"/>
      <c r="D50" s="75"/>
      <c r="E50" s="69"/>
      <c r="F50" s="69"/>
      <c r="G50" s="69"/>
      <c r="H50" s="69"/>
    </row>
    <row r="51" spans="1:8" s="67" customFormat="1" x14ac:dyDescent="0.2">
      <c r="A51" s="75"/>
      <c r="B51" s="75"/>
      <c r="C51" s="75"/>
      <c r="D51" s="75"/>
      <c r="E51" s="69"/>
      <c r="F51" s="69"/>
      <c r="G51" s="69"/>
      <c r="H51" s="69"/>
    </row>
    <row r="52" spans="1:8" s="67" customFormat="1" ht="32" x14ac:dyDescent="0.2">
      <c r="A52" s="74"/>
      <c r="B52" s="73" t="s">
        <v>6</v>
      </c>
      <c r="C52" s="73" t="s">
        <v>5</v>
      </c>
      <c r="D52" s="73" t="s">
        <v>16</v>
      </c>
      <c r="E52" s="69"/>
      <c r="F52" s="69"/>
      <c r="G52" s="69"/>
      <c r="H52" s="69"/>
    </row>
    <row r="53" spans="1:8" s="67" customFormat="1" ht="32" x14ac:dyDescent="0.2">
      <c r="A53" s="74" t="s">
        <v>35</v>
      </c>
      <c r="B53" s="78">
        <v>4829</v>
      </c>
      <c r="C53" s="78">
        <v>9750</v>
      </c>
      <c r="D53" s="78">
        <v>1700</v>
      </c>
      <c r="E53" s="69"/>
      <c r="F53" s="69"/>
      <c r="G53" s="69"/>
      <c r="H53" s="69"/>
    </row>
    <row r="54" spans="1:8" s="67" customFormat="1" ht="16" x14ac:dyDescent="0.2">
      <c r="A54" s="74" t="s">
        <v>32</v>
      </c>
      <c r="B54" s="78"/>
      <c r="C54" s="79">
        <v>0.75</v>
      </c>
      <c r="D54" s="78"/>
      <c r="E54" s="69"/>
      <c r="F54" s="69"/>
      <c r="G54" s="69"/>
      <c r="H54" s="69"/>
    </row>
    <row r="55" spans="1:8" s="67" customFormat="1" ht="16" x14ac:dyDescent="0.2">
      <c r="A55" s="74" t="s">
        <v>60</v>
      </c>
      <c r="B55" s="78">
        <f>B58/B53</f>
        <v>249.94822944709048</v>
      </c>
      <c r="C55" s="78">
        <f>(C59/(C53*C54))</f>
        <v>56.068376068376068</v>
      </c>
      <c r="D55" s="78">
        <f>D58/D53</f>
        <v>49.411764705882355</v>
      </c>
      <c r="E55" s="69"/>
      <c r="F55" s="69"/>
      <c r="G55" s="69"/>
      <c r="H55" s="69"/>
    </row>
    <row r="56" spans="1:8" s="67" customFormat="1" x14ac:dyDescent="0.2">
      <c r="A56" s="75"/>
      <c r="B56" s="75"/>
      <c r="C56" s="75"/>
      <c r="D56" s="75"/>
      <c r="E56" s="69"/>
      <c r="F56" s="69"/>
      <c r="G56" s="69"/>
      <c r="H56" s="69"/>
    </row>
    <row r="57" spans="1:8" s="67" customFormat="1" ht="48" x14ac:dyDescent="0.2">
      <c r="A57" s="73" t="s">
        <v>59</v>
      </c>
      <c r="B57" s="73" t="s">
        <v>0</v>
      </c>
      <c r="C57" s="73" t="s">
        <v>1</v>
      </c>
      <c r="D57" s="73" t="s">
        <v>2</v>
      </c>
      <c r="E57" s="70"/>
      <c r="F57" s="69"/>
      <c r="G57" s="69"/>
      <c r="H57" s="69"/>
    </row>
    <row r="58" spans="1:8" s="67" customFormat="1" x14ac:dyDescent="0.2">
      <c r="A58" s="78"/>
      <c r="B58" s="80">
        <v>1207000</v>
      </c>
      <c r="C58" s="80">
        <v>518000</v>
      </c>
      <c r="D58" s="80">
        <v>84000</v>
      </c>
      <c r="E58" s="71"/>
      <c r="F58" s="69"/>
      <c r="G58" s="69"/>
      <c r="H58" s="69"/>
    </row>
    <row r="59" spans="1:8" s="67" customFormat="1" ht="16" x14ac:dyDescent="0.2">
      <c r="A59" s="74" t="s">
        <v>3</v>
      </c>
      <c r="B59" s="80">
        <v>1022000</v>
      </c>
      <c r="C59" s="80">
        <v>410000</v>
      </c>
      <c r="D59" s="78">
        <v>67000</v>
      </c>
      <c r="E59" s="71"/>
      <c r="F59" s="69"/>
      <c r="G59" s="69"/>
      <c r="H59" s="69"/>
    </row>
    <row r="60" spans="1:8" s="67" customFormat="1" ht="16" x14ac:dyDescent="0.2">
      <c r="A60" s="74" t="s">
        <v>4</v>
      </c>
      <c r="B60" s="80">
        <v>185000</v>
      </c>
      <c r="C60" s="80">
        <f>C58-C59</f>
        <v>108000</v>
      </c>
      <c r="D60" s="80">
        <f>D58-D59</f>
        <v>17000</v>
      </c>
      <c r="E60" s="71"/>
      <c r="F60" s="69"/>
      <c r="G60" s="69"/>
      <c r="H60" s="69"/>
    </row>
    <row r="61" spans="1:8" s="67" customFormat="1" ht="16" x14ac:dyDescent="0.2">
      <c r="A61" s="74" t="s">
        <v>44</v>
      </c>
      <c r="B61" s="81">
        <f>B59/B58</f>
        <v>0.84672742336371165</v>
      </c>
      <c r="C61" s="81">
        <f t="shared" ref="C61:D61" si="3">C59/C58</f>
        <v>0.79150579150579148</v>
      </c>
      <c r="D61" s="81">
        <f t="shared" si="3"/>
        <v>0.79761904761904767</v>
      </c>
      <c r="E61" s="72"/>
      <c r="F61" s="69"/>
      <c r="G61" s="69"/>
      <c r="H61" s="69"/>
    </row>
    <row r="62" spans="1:8" s="67" customFormat="1" ht="16" x14ac:dyDescent="0.2">
      <c r="A62" s="74" t="s">
        <v>45</v>
      </c>
      <c r="B62" s="81">
        <f>B60/B58</f>
        <v>0.15327257663628832</v>
      </c>
      <c r="C62" s="81">
        <f t="shared" ref="C62:D62" si="4">C60/C58</f>
        <v>0.20849420849420849</v>
      </c>
      <c r="D62" s="81">
        <f t="shared" si="4"/>
        <v>0.20238095238095238</v>
      </c>
      <c r="E62" s="72"/>
      <c r="F62" s="69"/>
      <c r="G62" s="69"/>
      <c r="H62" s="69"/>
    </row>
    <row r="63" spans="1:8" s="67" customFormat="1" x14ac:dyDescent="0.2">
      <c r="A63" s="75"/>
      <c r="B63" s="75"/>
      <c r="C63" s="75"/>
      <c r="D63" s="75"/>
      <c r="E63" s="69"/>
      <c r="F63" s="69"/>
      <c r="G63" s="69"/>
      <c r="H63" s="69"/>
    </row>
    <row r="64" spans="1:8" s="67" customFormat="1" x14ac:dyDescent="0.2">
      <c r="A64" s="75"/>
      <c r="B64" s="75"/>
      <c r="C64" s="75"/>
      <c r="D64" s="75"/>
      <c r="E64" s="69"/>
      <c r="F64" s="69"/>
      <c r="G64" s="69"/>
      <c r="H64" s="69"/>
    </row>
    <row r="65" spans="1:8" s="67" customFormat="1" x14ac:dyDescent="0.2">
      <c r="A65" s="69"/>
      <c r="B65" s="69"/>
      <c r="C65" s="69"/>
      <c r="D65" s="69"/>
      <c r="E65" s="69"/>
      <c r="F65" s="69"/>
      <c r="G65" s="69"/>
      <c r="H65" s="69"/>
    </row>
    <row r="66" spans="1:8" s="67" customFormat="1" x14ac:dyDescent="0.2">
      <c r="A66" s="69"/>
      <c r="B66" s="69"/>
      <c r="C66" s="69"/>
      <c r="D66" s="69"/>
      <c r="E66" s="69"/>
      <c r="F66" s="69"/>
      <c r="G66" s="69"/>
      <c r="H66" s="69"/>
    </row>
    <row r="67" spans="1:8" s="67" customFormat="1" x14ac:dyDescent="0.2">
      <c r="A67" s="69"/>
      <c r="B67" s="69"/>
      <c r="C67" s="69"/>
      <c r="D67" s="69"/>
      <c r="E67" s="69"/>
      <c r="F67" s="69"/>
      <c r="G67" s="69"/>
      <c r="H67" s="69"/>
    </row>
    <row r="68" spans="1:8" s="67" customFormat="1" x14ac:dyDescent="0.2">
      <c r="A68" s="69"/>
      <c r="B68" s="69"/>
      <c r="C68" s="69"/>
      <c r="D68" s="69"/>
      <c r="E68" s="69"/>
      <c r="F68" s="69"/>
      <c r="G68" s="69"/>
      <c r="H68" s="69"/>
    </row>
    <row r="69" spans="1:8" s="67" customFormat="1" x14ac:dyDescent="0.2">
      <c r="A69" s="69"/>
      <c r="B69" s="69"/>
      <c r="C69" s="69"/>
      <c r="D69" s="69"/>
      <c r="E69" s="69"/>
      <c r="F69" s="69"/>
      <c r="G69" s="69"/>
      <c r="H69" s="69"/>
    </row>
    <row r="70" spans="1:8" s="67" customFormat="1" x14ac:dyDescent="0.2">
      <c r="A70" s="69"/>
      <c r="B70" s="69"/>
      <c r="C70" s="69"/>
      <c r="D70" s="69"/>
      <c r="E70" s="69"/>
      <c r="F70" s="69"/>
      <c r="G70" s="69"/>
      <c r="H70" s="69"/>
    </row>
    <row r="71" spans="1:8" s="67" customFormat="1" x14ac:dyDescent="0.2">
      <c r="A71" s="69"/>
      <c r="B71" s="69"/>
      <c r="C71" s="69"/>
      <c r="D71" s="69"/>
      <c r="E71" s="69"/>
      <c r="F71" s="69"/>
      <c r="G71" s="69"/>
      <c r="H71" s="69"/>
    </row>
    <row r="72" spans="1:8" s="67" customFormat="1" x14ac:dyDescent="0.2">
      <c r="A72" s="69"/>
      <c r="B72" s="69"/>
      <c r="C72" s="69"/>
      <c r="D72" s="69"/>
      <c r="E72" s="69"/>
      <c r="F72" s="69"/>
      <c r="G72" s="69"/>
      <c r="H72" s="69"/>
    </row>
    <row r="73" spans="1:8" s="67" customFormat="1" x14ac:dyDescent="0.2">
      <c r="A73" s="69"/>
      <c r="B73" s="69"/>
      <c r="C73" s="69"/>
      <c r="D73" s="69"/>
      <c r="E73" s="69"/>
      <c r="F73" s="69"/>
      <c r="G73" s="69"/>
      <c r="H73" s="69"/>
    </row>
    <row r="74" spans="1:8" s="67" customFormat="1" x14ac:dyDescent="0.2">
      <c r="A74" s="69"/>
      <c r="B74" s="69"/>
      <c r="C74" s="69"/>
      <c r="D74" s="69"/>
      <c r="E74" s="69"/>
      <c r="F74" s="69"/>
      <c r="G74" s="69"/>
      <c r="H74" s="69"/>
    </row>
    <row r="75" spans="1:8" s="67" customFormat="1" x14ac:dyDescent="0.2">
      <c r="A75" s="69"/>
      <c r="B75" s="69"/>
      <c r="C75" s="69"/>
      <c r="D75" s="69"/>
      <c r="E75" s="69"/>
      <c r="F75" s="69"/>
      <c r="G75" s="69"/>
      <c r="H75" s="69"/>
    </row>
    <row r="76" spans="1:8" s="67" customFormat="1" x14ac:dyDescent="0.2">
      <c r="A76" s="69"/>
      <c r="B76" s="69"/>
      <c r="C76" s="69"/>
      <c r="D76" s="69"/>
      <c r="E76" s="69"/>
      <c r="F76" s="69"/>
      <c r="G76" s="69"/>
      <c r="H76" s="69"/>
    </row>
    <row r="77" spans="1:8" s="67" customFormat="1" x14ac:dyDescent="0.2">
      <c r="A77" s="69"/>
      <c r="B77" s="69"/>
      <c r="C77" s="69"/>
      <c r="D77" s="69"/>
      <c r="E77" s="69"/>
      <c r="F77" s="69"/>
      <c r="G77" s="69"/>
      <c r="H77" s="69"/>
    </row>
    <row r="78" spans="1:8" s="67" customFormat="1" x14ac:dyDescent="0.2">
      <c r="A78" s="69"/>
      <c r="B78" s="69"/>
      <c r="C78" s="69"/>
      <c r="D78" s="69"/>
      <c r="E78" s="69"/>
      <c r="F78" s="69"/>
      <c r="G78" s="69"/>
      <c r="H78" s="69"/>
    </row>
    <row r="79" spans="1:8" s="67" customFormat="1" x14ac:dyDescent="0.2">
      <c r="A79" s="69"/>
      <c r="B79" s="69"/>
      <c r="C79" s="69"/>
      <c r="D79" s="69"/>
      <c r="E79" s="69"/>
      <c r="F79" s="69"/>
      <c r="G79" s="69"/>
      <c r="H79" s="69"/>
    </row>
    <row r="80" spans="1:8" s="67" customFormat="1" x14ac:dyDescent="0.2">
      <c r="A80" s="69"/>
      <c r="B80" s="69"/>
      <c r="C80" s="69"/>
      <c r="D80" s="69"/>
      <c r="E80" s="69"/>
      <c r="F80" s="69"/>
      <c r="G80" s="69"/>
      <c r="H80" s="69"/>
    </row>
    <row r="81" spans="1:8" s="67" customFormat="1" x14ac:dyDescent="0.2">
      <c r="A81" s="69"/>
      <c r="B81" s="69"/>
      <c r="C81" s="69"/>
      <c r="D81" s="69"/>
      <c r="E81" s="69"/>
      <c r="F81" s="69"/>
      <c r="G81" s="69"/>
      <c r="H81" s="69"/>
    </row>
    <row r="82" spans="1:8" s="67" customFormat="1" x14ac:dyDescent="0.2">
      <c r="A82" s="69"/>
      <c r="B82" s="69"/>
      <c r="C82" s="69"/>
      <c r="D82" s="69"/>
      <c r="E82" s="69"/>
      <c r="F82" s="69"/>
      <c r="G82" s="69"/>
      <c r="H82" s="69"/>
    </row>
    <row r="83" spans="1:8" s="67" customFormat="1" x14ac:dyDescent="0.2"/>
    <row r="84" spans="1:8" s="67" customFormat="1" x14ac:dyDescent="0.2"/>
    <row r="85" spans="1:8" s="67" customFormat="1" x14ac:dyDescent="0.2"/>
    <row r="86" spans="1:8" s="67" customFormat="1" x14ac:dyDescent="0.2"/>
  </sheetData>
  <mergeCells count="5">
    <mergeCell ref="B3:J3"/>
    <mergeCell ref="B10:J10"/>
    <mergeCell ref="B17:J17"/>
    <mergeCell ref="B25:J25"/>
    <mergeCell ref="B33:J33"/>
  </mergeCells>
  <pageMargins left="0.7" right="0.7" top="0.75" bottom="0.75" header="0.3" footer="0.3"/>
  <pageSetup paperSize="9" orientation="portrait" verticalDpi="0" r:id="rId1"/>
  <ignoredErrors>
    <ignoredError sqref="C5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088a28-2da4-4de1-9b1c-736e34b80729" xsi:nil="true"/>
    <TaxCatchAllLabel xmlns="bd088a28-2da4-4de1-9b1c-736e34b80729" xsi:nil="true"/>
    <n1479bc29def4e5fbcda19972023e749 xmlns="96df7fee-69bd-4afa-ab34-9e51a881c80b" xsi:nil="true"/>
    <tyr_Kund xmlns="96df7fee-69bd-4afa-ab34-9e51a881c80b">Avfall Sverige AB</tyr_Kund>
    <bb7fb3fb79f6483ba2833a1fb55ae4b3 xmlns="96df7fee-69bd-4afa-ab34-9e51a881c80b" xsi:nil="true"/>
    <cbca16cbd03e42a19751e9df7e40fb35 xmlns="5695e772-35e9-41a6-950d-5c2bba15a01b" xsi:nil="true"/>
    <tyr_Kundnr xmlns="96df7fee-69bd-4afa-ab34-9e51a881c80b">556260-8553</tyr_Kundnr>
    <tyr_Kundens_kontaktperson xmlns="96df7fee-69bd-4afa-ab34-9e51a881c80b">Åsa Hagelin</tyr_Kundens_kontaktperson>
    <cd533082ead84336aa021457ff127342 xmlns="5695e772-35e9-41a6-950d-5c2bba15a01b" xsi:nil="true"/>
    <dbaa618c8d4b41659080628dd92c9063 xmlns="96df7fee-69bd-4afa-ab34-9e51a881c80b" xsi:nil="true"/>
    <ge54e4ae87e440d9941dc532f573fd48 xmlns="5695e772-35e9-41a6-950d-5c2bba15a01b" xsi:nil="true"/>
    <tyr_Startdatum xmlns="96df7fee-69bd-4afa-ab34-9e51a881c80b">2022-03-09</tyr_Startdatum>
    <tyr_Uppdragsnr xmlns="96df7fee-69bd-4afa-ab34-9e51a881c80b">322843</tyr_Uppdragsnr>
    <TaxKeywordTaxHTField xmlns="bd088a28-2da4-4de1-9b1c-736e34b80729">
      <Terms xmlns="http://schemas.microsoft.com/office/infopath/2007/PartnerControls"/>
    </TaxKeywordTaxHTField>
    <dd6eaf2743e245d9b5b61b2fc3cc9766 xmlns="96df7fee-69bd-4afa-ab34-9e51a881c80b" xsi:nil="true"/>
    <tyr_Status xmlns="96df7fee-69bd-4afa-ab34-9e51a881c80b">Aktiv - Pågående</tyr_Status>
    <tyr_Uppdragsnamn xmlns="96df7fee-69bd-4afa-ab34-9e51a881c80b">Förebygga avfall - skala upp till nationell nivå</tyr_Uppdragsnamn>
    <tyr_UA xmlns="96df7fee-69bd-4afa-ab34-9e51a881c80b">Emma Ramström</tyr_UA>
    <updr_Datering xmlns="96df7fee-69bd-4afa-ab34-9e51a881c80b" xsi:nil="true"/>
    <tyr_Säkerhetsklass xmlns="96df7fee-69bd-4afa-ab34-9e51a881c80b">Normal</tyr_Säkerhetsklass>
    <jb331db169d14de79f4be5d14e44f463 xmlns="96df7fee-69bd-4afa-ab34-9e51a881c80b" xsi:nil="true"/>
    <dcd1b2adc84e4fd58b6de72927602253 xmlns="96df7fee-69bd-4afa-ab34-9e51a881c80b" xsi:nil="true"/>
    <n19b9e35edd2431684f2aa7866e749dd xmlns="96df7fee-69bd-4afa-ab34-9e51a881c80b" xsi:nil="true"/>
    <tyr_Ombud xmlns="96df7fee-69bd-4afa-ab34-9e51a881c80b">Anna-Carin Sanfridsson</tyr_Ombud>
    <g0de6d793696453fab3dc58402dd44ad xmlns="96df7fee-69bd-4afa-ab34-9e51a881c80b">
      <Terms xmlns="http://schemas.microsoft.com/office/infopath/2007/PartnerControls"/>
    </g0de6d793696453fab3dc58402dd44ad>
    <jd61d31004c642b79326a89e8bf7b4c1 xmlns="5695e772-35e9-41a6-950d-5c2bba15a01b" xsi:nil="true"/>
    <c67858f883c84cb6b105327ff74c8328 xmlns="96df7fee-69bd-4afa-ab34-9e51a881c80b" xsi:nil="true"/>
    <h067147b299a46609e8dd286635c1853 xmlns="5695e772-35e9-41a6-950d-5c2bba15a01b" xsi:nil="true"/>
    <jb9edbce74114795bb9914c5940c0b92 xmlns="5695e772-35e9-41a6-950d-5c2bba15a01b" xsi:nil="true"/>
    <h39d14fc9ac24cd9b17e7db5290b996e xmlns="96df7fee-69bd-4afa-ab34-9e51a881c80b" xsi:nil="true"/>
    <j4bd3d14c8534880b45ed4f975786be1 xmlns="96df7fee-69bd-4afa-ab34-9e51a881c80b" xsi:nil="true"/>
    <g3fd8d07cb4c493c88cc9fdd31bbe14f xmlns="96df7fee-69bd-4afa-ab34-9e51a881c80b" xsi:nil="true"/>
    <tyr_Slutdatum xmlns="96df7fee-69bd-4afa-ab34-9e51a881c80b" xsi:nil="true"/>
    <tyr_Beskrivning xmlns="96df7fee-69bd-4afa-ab34-9e51a881c80b">Framtagande av material som beskriver potentiella nationella effekter av att förebygga avfall, som sedan ska kunna användas i kommunikationssyfte</tyr_Beskrivning>
    <h0f343441d294d4eadc63e117c30df7f xmlns="5695e772-35e9-41a6-950d-5c2bba15a01b" xsi:nil="true"/>
    <Vem_x003f_ xmlns="3224787c-3d53-4e57-9758-4b3a98e6d13d">
      <UserInfo>
        <DisplayName/>
        <AccountId xsi:nil="true"/>
        <AccountType/>
      </UserInfo>
    </Vem_x003f_>
    <Datum xmlns="3224787c-3d53-4e57-9758-4b3a98e6d13d" xsi:nil="true"/>
    <Datumochtid xmlns="3224787c-3d53-4e57-9758-4b3a98e6d13d">2023-01-04T13:17:07+00:00</Datumocht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Generellt uppdragsdokument" ma:contentTypeID="0x010100C1A5C69F58C3E5498C0CD52D7052DE15010006FC6B6730A6654AB365919D473501A3" ma:contentTypeVersion="71" ma:contentTypeDescription="Dokument som inte tillhör någon specifik grupp. Innehåller minsta gemensamma nämnare vad det gäller metadata." ma:contentTypeScope="" ma:versionID="44ab2e48914dabca0cb4b6305288c34a">
  <xsd:schema xmlns:xsd="http://www.w3.org/2001/XMLSchema" xmlns:xs="http://www.w3.org/2001/XMLSchema" xmlns:p="http://schemas.microsoft.com/office/2006/metadata/properties" xmlns:ns2="96df7fee-69bd-4afa-ab34-9e51a881c80b" xmlns:ns3="bd088a28-2da4-4de1-9b1c-736e34b80729" xmlns:ns4="5695e772-35e9-41a6-950d-5c2bba15a01b" xmlns:ns5="3224787c-3d53-4e57-9758-4b3a98e6d13d" targetNamespace="http://schemas.microsoft.com/office/2006/metadata/properties" ma:root="true" ma:fieldsID="e2cae5ea3f66e17ba78b2c5494afe6b4" ns2:_="" ns3:_="" ns4:_="" ns5:_="">
    <xsd:import namespace="96df7fee-69bd-4afa-ab34-9e51a881c80b"/>
    <xsd:import namespace="bd088a28-2da4-4de1-9b1c-736e34b80729"/>
    <xsd:import namespace="5695e772-35e9-41a6-950d-5c2bba15a01b"/>
    <xsd:import namespace="3224787c-3d53-4e57-9758-4b3a98e6d13d"/>
    <xsd:element name="properties">
      <xsd:complexType>
        <xsd:sequence>
          <xsd:element name="documentManagement">
            <xsd:complexType>
              <xsd:all>
                <xsd:element ref="ns2:updr_Datering" minOccurs="0"/>
                <xsd:element ref="ns2:tyr_Ombud" minOccurs="0"/>
                <xsd:element ref="ns2:tyr_Status" minOccurs="0"/>
                <xsd:element ref="ns2:tyr_Startdatum" minOccurs="0"/>
                <xsd:element ref="ns2:tyr_Slutdatum" minOccurs="0"/>
                <xsd:element ref="ns2:tyr_Kund" minOccurs="0"/>
                <xsd:element ref="ns2:tyr_Kundnr" minOccurs="0"/>
                <xsd:element ref="ns2:tyr_Kundens_kontaktperson" minOccurs="0"/>
                <xsd:element ref="ns2:tyr_Uppdragsnr" minOccurs="0"/>
                <xsd:element ref="ns3:TaxCatchAll" minOccurs="0"/>
                <xsd:element ref="ns3:TaxCatchAllLabel" minOccurs="0"/>
                <xsd:element ref="ns2:tyr_Beskrivning" minOccurs="0"/>
                <xsd:element ref="ns3:TaxKeywordTaxHTField" minOccurs="0"/>
                <xsd:element ref="ns2:tyr_Uppdragsnamn" minOccurs="0"/>
                <xsd:element ref="ns2:tyr_Säkerhetsklass" minOccurs="0"/>
                <xsd:element ref="ns4:_dlc_DocIdPersistId" minOccurs="0"/>
                <xsd:element ref="ns4:_dlc_DocIdUrl" minOccurs="0"/>
                <xsd:element ref="ns4:_dlc_DocId" minOccurs="0"/>
                <xsd:element ref="ns2:g0de6d793696453fab3dc58402dd44ad" minOccurs="0"/>
                <xsd:element ref="ns2:tyr_UA" minOccurs="0"/>
                <xsd:element ref="ns5:MediaServiceMetadata" minOccurs="0"/>
                <xsd:element ref="ns5:MediaServiceFastMetadata" minOccurs="0"/>
                <xsd:element ref="ns2:jb331db169d14de79f4be5d14e44f463" minOccurs="0"/>
                <xsd:element ref="ns2:j4bd3d14c8534880b45ed4f975786be1" minOccurs="0"/>
                <xsd:element ref="ns4:jd61d31004c642b79326a89e8bf7b4c1" minOccurs="0"/>
                <xsd:element ref="ns2:g3fd8d07cb4c493c88cc9fdd31bbe14f" minOccurs="0"/>
                <xsd:element ref="ns2:bb7fb3fb79f6483ba2833a1fb55ae4b3" minOccurs="0"/>
                <xsd:element ref="ns4:jb9edbce74114795bb9914c5940c0b92" minOccurs="0"/>
                <xsd:element ref="ns2:h39d14fc9ac24cd9b17e7db5290b996e" minOccurs="0"/>
                <xsd:element ref="ns2:c67858f883c84cb6b105327ff74c8328" minOccurs="0"/>
                <xsd:element ref="ns4:cbca16cbd03e42a19751e9df7e40fb35" minOccurs="0"/>
                <xsd:element ref="ns2:dcd1b2adc84e4fd58b6de72927602253" minOccurs="0"/>
                <xsd:element ref="ns4:cd533082ead84336aa021457ff127342" minOccurs="0"/>
                <xsd:element ref="ns4:h0f343441d294d4eadc63e117c30df7f" minOccurs="0"/>
                <xsd:element ref="ns2:dbaa618c8d4b41659080628dd92c9063" minOccurs="0"/>
                <xsd:element ref="ns4:h067147b299a46609e8dd286635c1853" minOccurs="0"/>
                <xsd:element ref="ns2:n19b9e35edd2431684f2aa7866e749dd" minOccurs="0"/>
                <xsd:element ref="ns2:n1479bc29def4e5fbcda19972023e749" minOccurs="0"/>
                <xsd:element ref="ns4:ge54e4ae87e440d9941dc532f573fd48" minOccurs="0"/>
                <xsd:element ref="ns2:dd6eaf2743e245d9b5b61b2fc3cc9766" minOccurs="0"/>
                <xsd:element ref="ns4:SharedWithUsers" minOccurs="0"/>
                <xsd:element ref="ns4:SharedWithDetails" minOccurs="0"/>
                <xsd:element ref="ns5:Datum" minOccurs="0"/>
                <xsd:element ref="ns5:Datumochtid" minOccurs="0"/>
                <xsd:element ref="ns5:Vem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df7fee-69bd-4afa-ab34-9e51a881c80b" elementFormDefault="qualified">
    <xsd:import namespace="http://schemas.microsoft.com/office/2006/documentManagement/types"/>
    <xsd:import namespace="http://schemas.microsoft.com/office/infopath/2007/PartnerControls"/>
    <xsd:element name="updr_Datering" ma:index="3" nillable="true" ma:displayName="Datering" ma:description="Ange innehållets datering. (Är inte detsamma som när det upprättades.)" ma:format="DateOnly" ma:internalName="updr_Datering">
      <xsd:simpleType>
        <xsd:restriction base="dms:DateTime"/>
      </xsd:simpleType>
    </xsd:element>
    <xsd:element name="tyr_Ombud" ma:index="6" nillable="true" ma:displayName="TyrA Ombud" ma:default="Anna-Carin Sanfridsson" ma:description="Fältet &quot;Ombud&quot; i TyrA" ma:hidden="true" ma:internalName="tyr_Ombud">
      <xsd:simpleType>
        <xsd:restriction base="dms:Text">
          <xsd:maxLength value="255"/>
        </xsd:restriction>
      </xsd:simpleType>
    </xsd:element>
    <xsd:element name="tyr_Status" ma:index="7" nillable="true" ma:displayName="TyrA Status" ma:default="Aktiv - Pågående" ma:description="Fältet &quot;Status&quot; i TyrA" ma:hidden="true" ma:internalName="tyr_Status">
      <xsd:simpleType>
        <xsd:restriction base="dms:Text">
          <xsd:maxLength value="255"/>
        </xsd:restriction>
      </xsd:simpleType>
    </xsd:element>
    <xsd:element name="tyr_Startdatum" ma:index="8" nillable="true" ma:displayName="TyrA Startdatum" ma:default="2022-03-09" ma:description="Fältet &quot;Startdatum&quot; i TyrA" ma:hidden="true" ma:internalName="tyr_Startdatum">
      <xsd:simpleType>
        <xsd:restriction base="dms:Text">
          <xsd:maxLength value="255"/>
        </xsd:restriction>
      </xsd:simpleType>
    </xsd:element>
    <xsd:element name="tyr_Slutdatum" ma:index="9" nillable="true" ma:displayName="TyrA Slutdatum" ma:default="" ma:description="Fältet &quot;Slutdatum&quot; i TyrA" ma:hidden="true" ma:internalName="tyr_Slutdatum">
      <xsd:simpleType>
        <xsd:restriction base="dms:Text">
          <xsd:maxLength value="255"/>
        </xsd:restriction>
      </xsd:simpleType>
    </xsd:element>
    <xsd:element name="tyr_Kund" ma:index="10" nillable="true" ma:displayName="TyrA Kund" ma:default="Avfall Sverige AB" ma:description="Fältet &quot;Kund&quot; enligt TyrA" ma:hidden="true" ma:internalName="tyr_Kund">
      <xsd:simpleType>
        <xsd:restriction base="dms:Text">
          <xsd:maxLength value="255"/>
        </xsd:restriction>
      </xsd:simpleType>
    </xsd:element>
    <xsd:element name="tyr_Kundnr" ma:index="11" nillable="true" ma:displayName="TyrA Kundnr" ma:default="556260-8553" ma:description="Fältet &quot;Kundnr&quot; i TyrA" ma:hidden="true" ma:internalName="tyr_Kundnr">
      <xsd:simpleType>
        <xsd:restriction base="dms:Text">
          <xsd:maxLength value="255"/>
        </xsd:restriction>
      </xsd:simpleType>
    </xsd:element>
    <xsd:element name="tyr_Kundens_kontaktperson" ma:index="12" nillable="true" ma:displayName="TyrA Kundens kontaktperson" ma:default="Åsa Hagelin" ma:description="Fältet &quot;Kundens kontaktperson&quot; i TyrA" ma:hidden="true" ma:internalName="tyr_Kundens_kontaktperson">
      <xsd:simpleType>
        <xsd:restriction base="dms:Text">
          <xsd:maxLength value="255"/>
        </xsd:restriction>
      </xsd:simpleType>
    </xsd:element>
    <xsd:element name="tyr_Uppdragsnr" ma:index="18" nillable="true" ma:displayName="TyrA Uppdragsnr" ma:default="322843" ma:description="Fältet &quot;Uppdragsnr&quot; i TyrA" ma:hidden="true" ma:internalName="tyr_Uppdragsnr">
      <xsd:simpleType>
        <xsd:restriction base="dms:Text">
          <xsd:maxLength value="255"/>
        </xsd:restriction>
      </xsd:simpleType>
    </xsd:element>
    <xsd:element name="tyr_Beskrivning" ma:index="21" nillable="true" ma:displayName="TyrA Beskrivning" ma:default="Framtagande av material som beskriver potentiella nationella effekter av att förebygga avfall, som sedan ska kunna användas i kommunikationssyfte" ma:description="Fältet &quot;Beskrivning&quot; i TyrA" ma:hidden="true" ma:internalName="tyr_Beskrivning">
      <xsd:simpleType>
        <xsd:restriction base="dms:Note"/>
      </xsd:simpleType>
    </xsd:element>
    <xsd:element name="tyr_Uppdragsnamn" ma:index="23" nillable="true" ma:displayName="TyrA Namn" ma:default="Förebygga avfall - skala upp till nationell nivå" ma:description="Fältet &quot;Namn&quot; i TyrA" ma:hidden="true" ma:internalName="tyr_Uppdragsnamn">
      <xsd:simpleType>
        <xsd:restriction base="dms:Text">
          <xsd:maxLength value="255"/>
        </xsd:restriction>
      </xsd:simpleType>
    </xsd:element>
    <xsd:element name="tyr_Säkerhetsklass" ma:index="24" nillable="true" ma:displayName="TyrA Säkerhetsklass" ma:default="Normal" ma:description="Fältet &quot;Säkerhetsklass&quot; i TyrA" ma:hidden="true" ma:internalName="tyr_S_x00e4_kerhetsklass">
      <xsd:simpleType>
        <xsd:restriction base="dms:Text">
          <xsd:maxLength value="255"/>
        </xsd:restriction>
      </xsd:simpleType>
    </xsd:element>
    <xsd:element name="g0de6d793696453fab3dc58402dd44ad" ma:index="28" nillable="true" ma:taxonomy="true" ma:internalName="g0de6d793696453fab3dc58402dd44ad" ma:taxonomyFieldName="updr_Ansvarig_part" ma:displayName="Ansvarig part" ma:default="" ma:fieldId="{00de6d79-3696-453f-ab3d-c58402dd44ad}" ma:sspId="66ed4548-68d6-4d74-964a-d80b7b4edb6d" ma:termSetId="16fd0421-e1a7-4eda-b0d3-ea36a85ae046" ma:anchorId="00000000-0000-0000-0000-000000000000" ma:open="true" ma:isKeyword="false">
      <xsd:complexType>
        <xsd:sequence>
          <xsd:element ref="pc:Terms" minOccurs="0" maxOccurs="1"/>
        </xsd:sequence>
      </xsd:complexType>
    </xsd:element>
    <xsd:element name="tyr_UA" ma:index="29" nillable="true" ma:displayName="TyrA UA" ma:default="Emma Ramström" ma:description="Fältet &quot;UA&quot; i TyrA" ma:hidden="true" ma:internalName="tyr_UA">
      <xsd:simpleType>
        <xsd:restriction base="dms:Text">
          <xsd:maxLength value="255"/>
        </xsd:restriction>
      </xsd:simpleType>
    </xsd:element>
    <xsd:element name="jb331db169d14de79f4be5d14e44f463" ma:index="32" nillable="true" ma:displayName="updr_Arbetsmiljödokument_0" ma:hidden="true" ma:internalName="jb331db169d14de79f4be5d14e44f463">
      <xsd:simpleType>
        <xsd:restriction base="dms:Note"/>
      </xsd:simpleType>
    </xsd:element>
    <xsd:element name="j4bd3d14c8534880b45ed4f975786be1" ma:index="33" nillable="true" ma:displayName="updr_Avtalsdokument_0" ma:hidden="true" ma:internalName="j4bd3d14c8534880b45ed4f975786be1">
      <xsd:simpleType>
        <xsd:restriction base="dms:Note"/>
      </xsd:simpleType>
    </xsd:element>
    <xsd:element name="g3fd8d07cb4c493c88cc9fdd31bbe14f" ma:index="35" nillable="true" ma:displayName="updr_Ekonomidokument_0" ma:hidden="true" ma:internalName="g3fd8d07cb4c493c88cc9fdd31bbe14f">
      <xsd:simpleType>
        <xsd:restriction base="dms:Note"/>
      </xsd:simpleType>
    </xsd:element>
    <xsd:element name="bb7fb3fb79f6483ba2833a1fb55ae4b3" ma:index="36" nillable="true" ma:displayName="updr_Skede_0" ma:hidden="true" ma:internalName="bb7fb3fb79f6483ba2833a1fb55ae4b3">
      <xsd:simpleType>
        <xsd:restriction base="dms:Note"/>
      </xsd:simpleType>
    </xsd:element>
    <xsd:element name="h39d14fc9ac24cd9b17e7db5290b996e" ma:index="38" nillable="true" ma:displayName="updr_Mötesdokument_0" ma:hidden="true" ma:internalName="h39d14fc9ac24cd9b17e7db5290b996e">
      <xsd:simpleType>
        <xsd:restriction base="dms:Note"/>
      </xsd:simpleType>
    </xsd:element>
    <xsd:element name="c67858f883c84cb6b105327ff74c8328" ma:index="39" nillable="true" ma:displayName="updr_Mötestyp_0" ma:hidden="true" ma:internalName="c67858f883c84cb6b105327ff74c8328">
      <xsd:simpleType>
        <xsd:restriction base="dms:Note"/>
      </xsd:simpleType>
    </xsd:element>
    <xsd:element name="dcd1b2adc84e4fd58b6de72927602253" ma:index="41" nillable="true" ma:displayName="updr_Kvalitetsdokument_0" ma:hidden="true" ma:internalName="dcd1b2adc84e4fd58b6de72927602253">
      <xsd:simpleType>
        <xsd:restriction base="dms:Note"/>
      </xsd:simpleType>
    </xsd:element>
    <xsd:element name="dbaa618c8d4b41659080628dd92c9063" ma:index="44" nillable="true" ma:displayName="updr_Organisationsdokument_0" ma:hidden="true" ma:internalName="dbaa618c8d4b41659080628dd92c9063">
      <xsd:simpleType>
        <xsd:restriction base="dms:Note"/>
      </xsd:simpleType>
    </xsd:element>
    <xsd:element name="n19b9e35edd2431684f2aa7866e749dd" ma:index="46" nillable="true" ma:displayName="updr_Styrande_dokument_0" ma:hidden="true" ma:internalName="n19b9e35edd2431684f2aa7866e749dd">
      <xsd:simpleType>
        <xsd:restriction base="dms:Note"/>
      </xsd:simpleType>
    </xsd:element>
    <xsd:element name="n1479bc29def4e5fbcda19972023e749" ma:index="47" nillable="true" ma:displayName="updr_Dokumentstatus_0" ma:hidden="true" ma:internalName="n1479bc29def4e5fbcda19972023e749">
      <xsd:simpleType>
        <xsd:restriction base="dms:Note"/>
      </xsd:simpleType>
    </xsd:element>
    <xsd:element name="dd6eaf2743e245d9b5b61b2fc3cc9766" ma:index="49" nillable="true" ma:displayName="updr_Underlagstyp_0" ma:hidden="true" ma:internalName="dd6eaf2743e245d9b5b61b2fc3cc976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088a28-2da4-4de1-9b1c-736e34b8072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e6893e8-3828-4b26-8415-346bee96dfa0}" ma:internalName="TaxCatchAll" ma:readOnly="false" ma:showField="CatchAllData" ma:web="bd088a28-2da4-4de1-9b1c-736e34b80729">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1e6893e8-3828-4b26-8415-346bee96dfa0}" ma:internalName="TaxCatchAllLabel" ma:readOnly="false" ma:showField="CatchAllDataLabel" ma:web="bd088a28-2da4-4de1-9b1c-736e34b80729">
      <xsd:complexType>
        <xsd:complexContent>
          <xsd:extension base="dms:MultiChoiceLookup">
            <xsd:sequence>
              <xsd:element name="Value" type="dms:Lookup" maxOccurs="unbounded" minOccurs="0" nillable="true"/>
            </xsd:sequence>
          </xsd:extension>
        </xsd:complexContent>
      </xsd:complexType>
    </xsd:element>
    <xsd:element name="TaxKeywordTaxHTField" ma:index="22" nillable="true" ma:taxonomy="true" ma:internalName="TaxKeywordTaxHTField" ma:taxonomyFieldName="TaxKeyword" ma:displayName="Enterprise Keywords" ma:readOnly="false" ma:fieldId="{23f27201-bee3-471e-b2e7-b64fd8b7ca38}" ma:taxonomyMulti="true" ma:sspId="66ed4548-68d6-4d74-964a-d80b7b4edb6d"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695e772-35e9-41a6-950d-5c2bba15a01b" elementFormDefault="qualified">
    <xsd:import namespace="http://schemas.microsoft.com/office/2006/documentManagement/types"/>
    <xsd:import namespace="http://schemas.microsoft.com/office/infopath/2007/PartnerControls"/>
    <xsd:element name="_dlc_DocIdPersistId" ma:index="25" nillable="true" ma:displayName="Persist ID" ma:description="Keep ID on add." ma:hidden="true" ma:internalName="_dlc_DocIdPersistId" ma:readOnly="true">
      <xsd:simpleType>
        <xsd:restriction base="dms:Boolean"/>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7" nillable="true" ma:displayName="Document ID Value" ma:description="The value of the document ID assigned to this item." ma:hidden="true" ma:indexed="true" ma:internalName="_dlc_DocId" ma:readOnly="true">
      <xsd:simpleType>
        <xsd:restriction base="dms:Text"/>
      </xsd:simpleType>
    </xsd:element>
    <xsd:element name="jd61d31004c642b79326a89e8bf7b4c1" ma:index="34" nillable="true" ma:displayName="updr_Dokumentstatus_Avtal_0" ma:hidden="true" ma:internalName="jd61d31004c642b79326a89e8bf7b4c1">
      <xsd:simpleType>
        <xsd:restriction base="dms:Note"/>
      </xsd:simpleType>
    </xsd:element>
    <xsd:element name="jb9edbce74114795bb9914c5940c0b92" ma:index="37" nillable="true" ma:displayName="updr_Handling_0" ma:hidden="true" ma:internalName="jb9edbce74114795bb9914c5940c0b92">
      <xsd:simpleType>
        <xsd:restriction base="dms:Note"/>
      </xsd:simpleType>
    </xsd:element>
    <xsd:element name="cbca16cbd03e42a19751e9df7e40fb35" ma:index="40" nillable="true" ma:displayName="updr_Kravdokument_0" ma:hidden="true" ma:internalName="cbca16cbd03e42a19751e9df7e40fb35">
      <xsd:simpleType>
        <xsd:restriction base="dms:Note"/>
      </xsd:simpleType>
    </xsd:element>
    <xsd:element name="cd533082ead84336aa021457ff127342" ma:index="42" nillable="true" ma:displayName="updr_Miljödokument_0" ma:hidden="true" ma:internalName="cd533082ead84336aa021457ff127342">
      <xsd:simpleType>
        <xsd:restriction base="dms:Note"/>
      </xsd:simpleType>
    </xsd:element>
    <xsd:element name="h0f343441d294d4eadc63e117c30df7f" ma:index="43" nillable="true" ma:displayName="updr_Omfattningsdokument_0" ma:hidden="true" ma:internalName="h0f343441d294d4eadc63e117c30df7f">
      <xsd:simpleType>
        <xsd:restriction base="dms:Note"/>
      </xsd:simpleType>
    </xsd:element>
    <xsd:element name="h067147b299a46609e8dd286635c1853" ma:index="45" nillable="true" ma:displayName="updr_Riskdokument_0" ma:hidden="true" ma:internalName="h067147b299a46609e8dd286635c1853">
      <xsd:simpleType>
        <xsd:restriction base="dms:Note"/>
      </xsd:simpleType>
    </xsd:element>
    <xsd:element name="ge54e4ae87e440d9941dc532f573fd48" ma:index="48" nillable="true" ma:displayName="updr_Tider_0" ma:hidden="true" ma:internalName="ge54e4ae87e440d9941dc532f573fd48">
      <xsd:simpleType>
        <xsd:restriction base="dms:Note"/>
      </xsd:simpleType>
    </xsd:element>
    <xsd:element name="SharedWithUsers" ma:index="5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24787c-3d53-4e57-9758-4b3a98e6d13d" elementFormDefault="qualified">
    <xsd:import namespace="http://schemas.microsoft.com/office/2006/documentManagement/types"/>
    <xsd:import namespace="http://schemas.microsoft.com/office/infopath/2007/PartnerControls"/>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Datum" ma:index="52" nillable="true" ma:displayName="Datum" ma:format="DateOnly" ma:internalName="Datum">
      <xsd:simpleType>
        <xsd:restriction base="dms:DateTime"/>
      </xsd:simpleType>
    </xsd:element>
    <xsd:element name="Datumochtid" ma:index="53" nillable="true" ma:displayName="Datum och tid" ma:default="[today]" ma:format="DateTime" ma:internalName="Datumochtid">
      <xsd:simpleType>
        <xsd:restriction base="dms:DateTime"/>
      </xsd:simpleType>
    </xsd:element>
    <xsd:element name="Vem_x003f_" ma:index="54" nillable="true" ma:displayName="Vem?" ma:format="Dropdown" ma:list="UserInfo" ma:SharePointGroup="0" ma:internalName="Vem_x003f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24C2C-36EE-4FA5-9E86-A9DEFDC6AEBE}">
  <ds:schemaRefs>
    <ds:schemaRef ds:uri="5695e772-35e9-41a6-950d-5c2bba15a01b"/>
    <ds:schemaRef ds:uri="http://purl.org/dc/elements/1.1/"/>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3224787c-3d53-4e57-9758-4b3a98e6d13d"/>
    <ds:schemaRef ds:uri="http://purl.org/dc/dcmitype/"/>
    <ds:schemaRef ds:uri="bd088a28-2da4-4de1-9b1c-736e34b80729"/>
    <ds:schemaRef ds:uri="96df7fee-69bd-4afa-ab34-9e51a881c80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7649149-BDBF-447F-B999-8936D655310B}">
  <ds:schemaRefs>
    <ds:schemaRef ds:uri="http://schemas.microsoft.com/sharepoint/v3/contenttype/forms"/>
  </ds:schemaRefs>
</ds:datastoreItem>
</file>

<file path=customXml/itemProps3.xml><?xml version="1.0" encoding="utf-8"?>
<ds:datastoreItem xmlns:ds="http://schemas.openxmlformats.org/officeDocument/2006/customXml" ds:itemID="{6426C75E-7348-46E1-B519-0D56F78B30F8}">
  <ds:schemaRefs>
    <ds:schemaRef ds:uri="http://schemas.microsoft.com/sharepoint/events"/>
  </ds:schemaRefs>
</ds:datastoreItem>
</file>

<file path=customXml/itemProps4.xml><?xml version="1.0" encoding="utf-8"?>
<ds:datastoreItem xmlns:ds="http://schemas.openxmlformats.org/officeDocument/2006/customXml" ds:itemID="{92393A56-514A-4F30-9155-4DC094C841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df7fee-69bd-4afa-ab34-9e51a881c80b"/>
    <ds:schemaRef ds:uri="bd088a28-2da4-4de1-9b1c-736e34b80729"/>
    <ds:schemaRef ds:uri="5695e772-35e9-41a6-950d-5c2bba15a01b"/>
    <ds:schemaRef ds:uri="3224787c-3d53-4e57-9758-4b3a98e6d1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Räknemodul</vt:lpstr>
      <vt:lpstr>Räkneexempel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Ramström</dc:creator>
  <cp:keywords/>
  <dc:description/>
  <cp:lastModifiedBy>Microsoft Office User</cp:lastModifiedBy>
  <cp:revision/>
  <dcterms:created xsi:type="dcterms:W3CDTF">2022-03-10T08:23:09Z</dcterms:created>
  <dcterms:modified xsi:type="dcterms:W3CDTF">2023-02-14T07:35:16Z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0x010100C1A5C69F58C3E5498C0CD52D7052DE15010006FC6B6730A6654AB365919D473501A3</vt:lpwstr>
  </property>
  <property fmtid="{D5CDD505-2E9C-101B-9397-08002B2CF9AE}" pid="3" name="TaxKeyword">
    <vt:lpwstr/>
  </property>
  <property fmtid="{D5CDD505-2E9C-101B-9397-08002B2CF9AE}" pid="4" name="updr_Dokumentstatus_Avtal">
    <vt:lpwstr/>
  </property>
  <property fmtid="{D5CDD505-2E9C-101B-9397-08002B2CF9AE}" pid="5" name="updr_Avtalsdokument">
    <vt:lpwstr/>
  </property>
  <property fmtid="{D5CDD505-2E9C-101B-9397-08002B2CF9AE}" pid="6" name="updr_Tilldelning">
    <vt:lpwstr/>
  </property>
  <property fmtid="{D5CDD505-2E9C-101B-9397-08002B2CF9AE}" pid="7" name="o07e95d822b440acacca93cc8b06db0d">
    <vt:lpwstr/>
  </property>
  <property fmtid="{D5CDD505-2E9C-101B-9397-08002B2CF9AE}" pid="8" name="updr_Skede">
    <vt:lpwstr/>
  </property>
  <property fmtid="{D5CDD505-2E9C-101B-9397-08002B2CF9AE}" pid="9" name="updr_Anbudsdokument">
    <vt:lpwstr/>
  </property>
  <property fmtid="{D5CDD505-2E9C-101B-9397-08002B2CF9AE}" pid="10" name="updr_Dokumentstatus">
    <vt:lpwstr/>
  </property>
  <property fmtid="{D5CDD505-2E9C-101B-9397-08002B2CF9AE}" pid="11" name="updr_Ansvarig_part">
    <vt:lpwstr/>
  </property>
  <property fmtid="{D5CDD505-2E9C-101B-9397-08002B2CF9AE}" pid="12" name="updr_Handling">
    <vt:lpwstr/>
  </property>
  <property fmtid="{D5CDD505-2E9C-101B-9397-08002B2CF9AE}" pid="13" name="updr_Styrande_dokument">
    <vt:lpwstr/>
  </property>
  <property fmtid="{D5CDD505-2E9C-101B-9397-08002B2CF9AE}" pid="14" name="updr_Mötesdokument">
    <vt:lpwstr/>
  </property>
  <property fmtid="{D5CDD505-2E9C-101B-9397-08002B2CF9AE}" pid="15" name="updr_Kravdokument">
    <vt:lpwstr/>
  </property>
  <property fmtid="{D5CDD505-2E9C-101B-9397-08002B2CF9AE}" pid="16" name="updr_Organisationsdokument">
    <vt:lpwstr/>
  </property>
  <property fmtid="{D5CDD505-2E9C-101B-9397-08002B2CF9AE}" pid="17" name="updr_Mötestyp">
    <vt:lpwstr/>
  </property>
  <property fmtid="{D5CDD505-2E9C-101B-9397-08002B2CF9AE}" pid="18" name="updr_Dokumentstatus_Anbud">
    <vt:lpwstr/>
  </property>
  <property fmtid="{D5CDD505-2E9C-101B-9397-08002B2CF9AE}" pid="19" name="updr_Kvalitetsdokument">
    <vt:lpwstr/>
  </property>
  <property fmtid="{D5CDD505-2E9C-101B-9397-08002B2CF9AE}" pid="20" name="a91d1042b24b4e7eb079e6a2efaf1dfc">
    <vt:lpwstr/>
  </property>
  <property fmtid="{D5CDD505-2E9C-101B-9397-08002B2CF9AE}" pid="21" name="h5c59f3b2c2949eeb0ade04170ba2dd0">
    <vt:lpwstr/>
  </property>
  <property fmtid="{D5CDD505-2E9C-101B-9397-08002B2CF9AE}" pid="22" name="b2ddf16e502a4747a5691c48d73472cf">
    <vt:lpwstr/>
  </property>
  <property fmtid="{D5CDD505-2E9C-101B-9397-08002B2CF9AE}" pid="23" name="updr_Tider">
    <vt:lpwstr/>
  </property>
  <property fmtid="{D5CDD505-2E9C-101B-9397-08002B2CF9AE}" pid="24" name="updr_Miljödokument">
    <vt:lpwstr/>
  </property>
  <property fmtid="{D5CDD505-2E9C-101B-9397-08002B2CF9AE}" pid="25" name="updr_Ekonomidokument">
    <vt:lpwstr/>
  </property>
  <property fmtid="{D5CDD505-2E9C-101B-9397-08002B2CF9AE}" pid="26" name="updr_Riskdokument">
    <vt:lpwstr/>
  </property>
  <property fmtid="{D5CDD505-2E9C-101B-9397-08002B2CF9AE}" pid="27" name="updr_Underlagstyp">
    <vt:lpwstr/>
  </property>
  <property fmtid="{D5CDD505-2E9C-101B-9397-08002B2CF9AE}" pid="28" name="updr_Omfattningsdokument">
    <vt:lpwstr/>
  </property>
  <property fmtid="{D5CDD505-2E9C-101B-9397-08002B2CF9AE}" pid="29" name="updr_Arbetsmiljödokument">
    <vt:lpwstr/>
  </property>
  <property fmtid="{D5CDD505-2E9C-101B-9397-08002B2CF9AE}" pid="30" name="updr_F_x00f6_rfr_x00e5_gningsdokument">
    <vt:lpwstr/>
  </property>
  <property fmtid="{D5CDD505-2E9C-101B-9397-08002B2CF9AE}" pid="31" name="updr_Förfrågningsdokument">
    <vt:lpwstr/>
  </property>
</Properties>
</file>